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k\Documents\"/>
    </mc:Choice>
  </mc:AlternateContent>
  <bookViews>
    <workbookView xWindow="0" yWindow="0" windowWidth="20490" windowHeight="6495" firstSheet="2" activeTab="4"/>
  </bookViews>
  <sheets>
    <sheet name="EC - European Championship" sheetId="2" r:id="rId1"/>
    <sheet name="EC - Points per FMN" sheetId="3" state="hidden" r:id="rId2"/>
    <sheet name="JUNIOR CUP" sheetId="29" r:id="rId3"/>
    <sheet name="JUNIOR Points pr FMN" sheetId="30" state="hidden" r:id="rId4"/>
    <sheet name="Over 40 CUP" sheetId="33" r:id="rId5"/>
    <sheet name="Over 40 Points pr FMN" sheetId="34" state="hidden" r:id="rId6"/>
    <sheet name="EC International I" sheetId="39" r:id="rId7"/>
    <sheet name="EC Inter I Points pr FMN" sheetId="40" state="hidden" r:id="rId8"/>
    <sheet name="EC International II" sheetId="45" r:id="rId9"/>
    <sheet name="EC Inter II Points pr FMN" sheetId="46" state="hidden" r:id="rId10"/>
    <sheet name="Women's Championship" sheetId="35" r:id="rId11"/>
    <sheet name="Women Points pr FMN" sheetId="36" state="hidden" r:id="rId12"/>
    <sheet name="Women International" sheetId="41" r:id="rId13"/>
    <sheet name="Women Inter Points pr FMN" sheetId="42" state="hidden" r:id="rId14"/>
    <sheet name="Youth Championship" sheetId="37" r:id="rId15"/>
    <sheet name="Youth Points pr FMN" sheetId="38" state="hidden" r:id="rId16"/>
    <sheet name="Youth International" sheetId="43" r:id="rId17"/>
    <sheet name="Youth Inter Points pr FMN" sheetId="44" state="hidden" r:id="rId18"/>
    <sheet name="FMNs - Participants pr FMN" sheetId="26" state="hidden" r:id="rId19"/>
    <sheet name="FMN ranking - factor 3,2,1" sheetId="28" r:id="rId20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37" l="1"/>
  <c r="H24" i="37"/>
  <c r="H29" i="37"/>
  <c r="H30" i="37"/>
  <c r="H33" i="37"/>
  <c r="H34" i="37"/>
  <c r="H35" i="37"/>
  <c r="H36" i="37"/>
  <c r="H37" i="37"/>
  <c r="H38" i="37"/>
  <c r="H39" i="37"/>
  <c r="H40" i="37"/>
  <c r="H41" i="37"/>
  <c r="H42" i="37"/>
  <c r="J20" i="2"/>
  <c r="J36" i="2"/>
  <c r="J31" i="2"/>
  <c r="J19" i="2"/>
  <c r="J38" i="2"/>
  <c r="J37" i="2"/>
  <c r="J27" i="2"/>
  <c r="J30" i="2"/>
  <c r="J39" i="2"/>
  <c r="J40" i="2"/>
  <c r="J41" i="2"/>
  <c r="J42" i="2"/>
  <c r="J43" i="2"/>
  <c r="J44" i="2"/>
  <c r="J45" i="2"/>
  <c r="J46" i="2"/>
  <c r="H6" i="43"/>
  <c r="B7" i="44"/>
  <c r="J23" i="28"/>
  <c r="H4" i="37"/>
  <c r="B7" i="38"/>
  <c r="I23" i="28"/>
  <c r="H4" i="41"/>
  <c r="B7" i="42"/>
  <c r="H23" i="28"/>
  <c r="H5" i="35"/>
  <c r="B7" i="36"/>
  <c r="G23" i="28"/>
  <c r="J4" i="45"/>
  <c r="B7" i="46"/>
  <c r="F23" i="28"/>
  <c r="B7" i="40"/>
  <c r="E23" i="28"/>
  <c r="J31" i="33"/>
  <c r="B7" i="34"/>
  <c r="D23" i="28"/>
  <c r="B7" i="30"/>
  <c r="C23" i="28"/>
  <c r="B7" i="3"/>
  <c r="B23" i="28"/>
  <c r="B38" i="3"/>
  <c r="B22" i="28"/>
  <c r="J7" i="2"/>
  <c r="J11" i="2"/>
  <c r="J18" i="2"/>
  <c r="J35" i="2"/>
  <c r="B37" i="3"/>
  <c r="B6" i="28"/>
  <c r="B8" i="3"/>
  <c r="B26" i="28"/>
  <c r="H5" i="43"/>
  <c r="H19" i="43"/>
  <c r="H20" i="43"/>
  <c r="H22" i="43"/>
  <c r="B38" i="44"/>
  <c r="H5" i="37"/>
  <c r="H25" i="37"/>
  <c r="B38" i="38"/>
  <c r="B6" i="38"/>
  <c r="H5" i="41"/>
  <c r="B38" i="42"/>
  <c r="B6" i="42"/>
  <c r="H4" i="35"/>
  <c r="B38" i="36"/>
  <c r="B6" i="36"/>
  <c r="J5" i="45"/>
  <c r="B38" i="46"/>
  <c r="B6" i="46"/>
  <c r="J4" i="39"/>
  <c r="J6" i="33"/>
  <c r="J4" i="29"/>
  <c r="B6" i="40"/>
  <c r="J5" i="39"/>
  <c r="B38" i="40"/>
  <c r="J7" i="29"/>
  <c r="J34" i="29"/>
  <c r="B38" i="30"/>
  <c r="J5" i="33"/>
  <c r="B38" i="34"/>
  <c r="B6" i="34"/>
  <c r="B6" i="30"/>
  <c r="J4" i="2"/>
  <c r="J8" i="29"/>
  <c r="J13" i="29"/>
  <c r="J29" i="29"/>
  <c r="J21" i="29"/>
  <c r="J23" i="29"/>
  <c r="J32" i="29"/>
  <c r="B37" i="30"/>
  <c r="B37" i="34"/>
  <c r="B37" i="40"/>
  <c r="J32" i="45"/>
  <c r="J17" i="45"/>
  <c r="J18" i="45"/>
  <c r="B37" i="46"/>
  <c r="H8" i="35"/>
  <c r="H11" i="35"/>
  <c r="H18" i="35"/>
  <c r="H13" i="35"/>
  <c r="B37" i="36"/>
  <c r="H10" i="41"/>
  <c r="H12" i="41"/>
  <c r="H7" i="41"/>
  <c r="B37" i="42"/>
  <c r="H9" i="37"/>
  <c r="H31" i="37"/>
  <c r="B37" i="38"/>
  <c r="H17" i="43"/>
  <c r="H25" i="43"/>
  <c r="H21" i="43"/>
  <c r="H23" i="43"/>
  <c r="H24" i="43"/>
  <c r="B37" i="44"/>
  <c r="L23" i="28"/>
  <c r="B6" i="3"/>
  <c r="B36" i="46"/>
  <c r="F43" i="28"/>
  <c r="B35" i="46"/>
  <c r="F42" i="28"/>
  <c r="B34" i="46"/>
  <c r="F41" i="28"/>
  <c r="B33" i="46"/>
  <c r="F40" i="28"/>
  <c r="B32" i="46"/>
  <c r="F39" i="28"/>
  <c r="B31" i="46"/>
  <c r="F38" i="28"/>
  <c r="B30" i="46"/>
  <c r="F37" i="28"/>
  <c r="J8" i="45"/>
  <c r="B29" i="46"/>
  <c r="F18" i="28"/>
  <c r="B28" i="46"/>
  <c r="F36" i="28"/>
  <c r="B25" i="46"/>
  <c r="F35" i="28"/>
  <c r="B24" i="46"/>
  <c r="F34" i="28"/>
  <c r="B22" i="46"/>
  <c r="F33" i="28"/>
  <c r="B21" i="46"/>
  <c r="F32" i="28"/>
  <c r="B18" i="46"/>
  <c r="F31" i="28"/>
  <c r="B13" i="46"/>
  <c r="F30" i="28"/>
  <c r="B12" i="46"/>
  <c r="F29" i="28"/>
  <c r="B11" i="46"/>
  <c r="F28" i="28"/>
  <c r="B10" i="46"/>
  <c r="F27" i="28"/>
  <c r="B9" i="46"/>
  <c r="F21" i="28"/>
  <c r="B8" i="46"/>
  <c r="F26" i="28"/>
  <c r="F25" i="28"/>
  <c r="J7" i="45"/>
  <c r="J13" i="45"/>
  <c r="B27" i="46"/>
  <c r="F19" i="28"/>
  <c r="B15" i="46"/>
  <c r="F20" i="28"/>
  <c r="B5" i="46"/>
  <c r="F24" i="28"/>
  <c r="B40" i="46"/>
  <c r="F11" i="28"/>
  <c r="B41" i="46"/>
  <c r="F15" i="28"/>
  <c r="B39" i="46"/>
  <c r="F44" i="28"/>
  <c r="F22" i="28"/>
  <c r="B26" i="46"/>
  <c r="F13" i="28"/>
  <c r="J23" i="45"/>
  <c r="J14" i="45"/>
  <c r="J39" i="45"/>
  <c r="J29" i="45"/>
  <c r="B23" i="46"/>
  <c r="F12" i="28"/>
  <c r="B17" i="46"/>
  <c r="F7" i="28"/>
  <c r="B43" i="46"/>
  <c r="F14" i="28"/>
  <c r="J28" i="45"/>
  <c r="J33" i="45"/>
  <c r="J34" i="45"/>
  <c r="J35" i="45"/>
  <c r="J36" i="45"/>
  <c r="J37" i="45"/>
  <c r="J12" i="45"/>
  <c r="J19" i="45"/>
  <c r="J20" i="45"/>
  <c r="J24" i="45"/>
  <c r="J21" i="45"/>
  <c r="J25" i="45"/>
  <c r="J38" i="45"/>
  <c r="J40" i="45"/>
  <c r="B19" i="46"/>
  <c r="F9" i="28"/>
  <c r="B42" i="46"/>
  <c r="F17" i="28"/>
  <c r="B3" i="46"/>
  <c r="F10" i="28"/>
  <c r="B16" i="46"/>
  <c r="F16" i="28"/>
  <c r="J6" i="45"/>
  <c r="B4" i="46"/>
  <c r="F8" i="28"/>
  <c r="F6" i="28"/>
  <c r="J9" i="45"/>
  <c r="J11" i="45"/>
  <c r="J15" i="45"/>
  <c r="J22" i="45"/>
  <c r="J26" i="45"/>
  <c r="J27" i="45"/>
  <c r="J10" i="45"/>
  <c r="J30" i="45"/>
  <c r="J31" i="45"/>
  <c r="B20" i="46"/>
  <c r="F4" i="28"/>
  <c r="J68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16" i="45"/>
  <c r="B14" i="46"/>
  <c r="F5" i="28"/>
  <c r="J6" i="39"/>
  <c r="J11" i="39"/>
  <c r="B14" i="40"/>
  <c r="E5" i="28"/>
  <c r="B43" i="40"/>
  <c r="B42" i="40"/>
  <c r="J31" i="39"/>
  <c r="J9" i="39"/>
  <c r="B41" i="40"/>
  <c r="B40" i="40"/>
  <c r="B39" i="40"/>
  <c r="J34" i="39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J8" i="39"/>
  <c r="J10" i="39"/>
  <c r="J7" i="39"/>
  <c r="J17" i="39"/>
  <c r="J18" i="39"/>
  <c r="J16" i="39"/>
  <c r="B23" i="40"/>
  <c r="B22" i="40"/>
  <c r="B21" i="40"/>
  <c r="J21" i="39"/>
  <c r="J22" i="39"/>
  <c r="J23" i="39"/>
  <c r="J15" i="39"/>
  <c r="J27" i="39"/>
  <c r="J33" i="39"/>
  <c r="J37" i="39"/>
  <c r="J38" i="39"/>
  <c r="J25" i="39"/>
  <c r="J41" i="39"/>
  <c r="J42" i="39"/>
  <c r="J48" i="39"/>
  <c r="J49" i="39"/>
  <c r="J52" i="39"/>
  <c r="J53" i="39"/>
  <c r="J36" i="39"/>
  <c r="J55" i="39"/>
  <c r="J57" i="39"/>
  <c r="J58" i="39"/>
  <c r="J45" i="39"/>
  <c r="J59" i="39"/>
  <c r="J63" i="39"/>
  <c r="J65" i="39"/>
  <c r="J62" i="39"/>
  <c r="J64" i="39"/>
  <c r="J56" i="39"/>
  <c r="J61" i="39"/>
  <c r="J60" i="39"/>
  <c r="J68" i="39"/>
  <c r="J67" i="39"/>
  <c r="J66" i="39"/>
  <c r="J46" i="39"/>
  <c r="J51" i="39"/>
  <c r="J47" i="39"/>
  <c r="J40" i="39"/>
  <c r="J43" i="39"/>
  <c r="J44" i="39"/>
  <c r="J26" i="39"/>
  <c r="J29" i="39"/>
  <c r="J32" i="39"/>
  <c r="J54" i="39"/>
  <c r="J14" i="39"/>
  <c r="J50" i="39"/>
  <c r="J19" i="39"/>
  <c r="J13" i="39"/>
  <c r="J30" i="39"/>
  <c r="J39" i="39"/>
  <c r="J35" i="39"/>
  <c r="J28" i="39"/>
  <c r="J24" i="39"/>
  <c r="J20" i="39"/>
  <c r="J12" i="39"/>
  <c r="B20" i="40"/>
  <c r="B19" i="40"/>
  <c r="B18" i="40"/>
  <c r="B17" i="40"/>
  <c r="B16" i="40"/>
  <c r="B15" i="40"/>
  <c r="B13" i="40"/>
  <c r="B12" i="40"/>
  <c r="B11" i="40"/>
  <c r="B10" i="40"/>
  <c r="B9" i="40"/>
  <c r="B8" i="40"/>
  <c r="B5" i="40"/>
  <c r="B4" i="40"/>
  <c r="B3" i="40"/>
  <c r="J29" i="2"/>
  <c r="B43" i="3"/>
  <c r="J33" i="2"/>
  <c r="B42" i="3"/>
  <c r="B41" i="3"/>
  <c r="J15" i="2"/>
  <c r="J5" i="2"/>
  <c r="B40" i="3"/>
  <c r="J22" i="2"/>
  <c r="B39" i="3"/>
  <c r="J21" i="2"/>
  <c r="J13" i="2"/>
  <c r="J32" i="2"/>
  <c r="J6" i="2"/>
  <c r="B36" i="3"/>
  <c r="B35" i="3"/>
  <c r="B34" i="3"/>
  <c r="B33" i="3"/>
  <c r="B32" i="3"/>
  <c r="B31" i="3"/>
  <c r="B30" i="3"/>
  <c r="B29" i="3"/>
  <c r="B28" i="3"/>
  <c r="B27" i="3"/>
  <c r="J34" i="2"/>
  <c r="B26" i="3"/>
  <c r="B25" i="3"/>
  <c r="B24" i="3"/>
  <c r="J28" i="2"/>
  <c r="B23" i="3"/>
  <c r="B22" i="3"/>
  <c r="B21" i="3"/>
  <c r="J26" i="2"/>
  <c r="J12" i="2"/>
  <c r="J16" i="2"/>
  <c r="J23" i="2"/>
  <c r="J14" i="2"/>
  <c r="J9" i="2"/>
  <c r="B20" i="3"/>
  <c r="B19" i="3"/>
  <c r="B18" i="3"/>
  <c r="J17" i="2"/>
  <c r="B17" i="3"/>
  <c r="B16" i="3"/>
  <c r="B15" i="3"/>
  <c r="J8" i="2"/>
  <c r="J24" i="2"/>
  <c r="B14" i="3"/>
  <c r="B13" i="3"/>
  <c r="B12" i="3"/>
  <c r="B11" i="3"/>
  <c r="B10" i="3"/>
  <c r="B9" i="3"/>
  <c r="B5" i="3"/>
  <c r="J25" i="2"/>
  <c r="B4" i="3"/>
  <c r="J10" i="2"/>
  <c r="B3" i="3"/>
  <c r="K3" i="28"/>
  <c r="H8" i="43"/>
  <c r="H9" i="43"/>
  <c r="H12" i="43"/>
  <c r="B4" i="44"/>
  <c r="J8" i="28"/>
  <c r="B5" i="44"/>
  <c r="J24" i="28"/>
  <c r="B6" i="44"/>
  <c r="J25" i="28"/>
  <c r="B8" i="44"/>
  <c r="J26" i="28"/>
  <c r="B9" i="44"/>
  <c r="J21" i="28"/>
  <c r="B10" i="44"/>
  <c r="J27" i="28"/>
  <c r="B11" i="44"/>
  <c r="J28" i="28"/>
  <c r="B12" i="44"/>
  <c r="J29" i="28"/>
  <c r="B13" i="44"/>
  <c r="J30" i="28"/>
  <c r="B16" i="44"/>
  <c r="J16" i="28"/>
  <c r="B18" i="44"/>
  <c r="J31" i="28"/>
  <c r="H29" i="43"/>
  <c r="H4" i="43"/>
  <c r="H7" i="43"/>
  <c r="H13" i="43"/>
  <c r="H18" i="43"/>
  <c r="H10" i="43"/>
  <c r="H11" i="43"/>
  <c r="H14" i="43"/>
  <c r="H15" i="43"/>
  <c r="H16" i="43"/>
  <c r="H26" i="43"/>
  <c r="H27" i="43"/>
  <c r="H28" i="43"/>
  <c r="H30" i="43"/>
  <c r="H31" i="43"/>
  <c r="H32" i="43"/>
  <c r="H33" i="43"/>
  <c r="H34" i="43"/>
  <c r="H35" i="43"/>
  <c r="H36" i="43"/>
  <c r="B19" i="44"/>
  <c r="J9" i="28"/>
  <c r="B21" i="44"/>
  <c r="J32" i="28"/>
  <c r="B22" i="44"/>
  <c r="J33" i="28"/>
  <c r="B23" i="44"/>
  <c r="J12" i="28"/>
  <c r="B24" i="44"/>
  <c r="J34" i="28"/>
  <c r="B25" i="44"/>
  <c r="J35" i="28"/>
  <c r="B27" i="44"/>
  <c r="J19" i="28"/>
  <c r="B28" i="44"/>
  <c r="J36" i="28"/>
  <c r="B29" i="44"/>
  <c r="J18" i="28"/>
  <c r="B30" i="44"/>
  <c r="J37" i="28"/>
  <c r="B31" i="44"/>
  <c r="J38" i="28"/>
  <c r="B32" i="44"/>
  <c r="J39" i="28"/>
  <c r="B33" i="44"/>
  <c r="J40" i="28"/>
  <c r="B34" i="44"/>
  <c r="J41" i="28"/>
  <c r="B35" i="44"/>
  <c r="J42" i="28"/>
  <c r="B36" i="44"/>
  <c r="J43" i="28"/>
  <c r="J22" i="28"/>
  <c r="B39" i="44"/>
  <c r="J44" i="28"/>
  <c r="B40" i="44"/>
  <c r="J11" i="28"/>
  <c r="B41" i="44"/>
  <c r="J15" i="28"/>
  <c r="B42" i="44"/>
  <c r="J17" i="28"/>
  <c r="B43" i="44"/>
  <c r="J14" i="28"/>
  <c r="H6" i="37"/>
  <c r="H19" i="37"/>
  <c r="B4" i="38"/>
  <c r="I8" i="28"/>
  <c r="H11" i="37"/>
  <c r="B5" i="38"/>
  <c r="I24" i="28"/>
  <c r="I25" i="28"/>
  <c r="B8" i="38"/>
  <c r="I26" i="28"/>
  <c r="H21" i="37"/>
  <c r="B9" i="38"/>
  <c r="I21" i="28"/>
  <c r="B10" i="38"/>
  <c r="I27" i="28"/>
  <c r="B11" i="38"/>
  <c r="I28" i="28"/>
  <c r="B12" i="38"/>
  <c r="I29" i="28"/>
  <c r="B13" i="38"/>
  <c r="I30" i="28"/>
  <c r="H10" i="37"/>
  <c r="H23" i="37"/>
  <c r="H17" i="37"/>
  <c r="H12" i="37"/>
  <c r="H28" i="37"/>
  <c r="H8" i="37"/>
  <c r="H7" i="37"/>
  <c r="H13" i="37"/>
  <c r="H18" i="37"/>
  <c r="H22" i="37"/>
  <c r="B14" i="38"/>
  <c r="I5" i="28"/>
  <c r="B15" i="38"/>
  <c r="I20" i="28"/>
  <c r="B16" i="38"/>
  <c r="I16" i="28"/>
  <c r="H14" i="37"/>
  <c r="H16" i="37"/>
  <c r="H20" i="37"/>
  <c r="B17" i="38"/>
  <c r="I7" i="28"/>
  <c r="B18" i="38"/>
  <c r="I31" i="28"/>
  <c r="H27" i="37"/>
  <c r="B19" i="38"/>
  <c r="I9" i="28"/>
  <c r="B20" i="38"/>
  <c r="I4" i="28"/>
  <c r="B21" i="38"/>
  <c r="I32" i="28"/>
  <c r="B22" i="38"/>
  <c r="I33" i="28"/>
  <c r="B23" i="38"/>
  <c r="I12" i="28"/>
  <c r="B24" i="38"/>
  <c r="I34" i="28"/>
  <c r="B25" i="38"/>
  <c r="I35" i="28"/>
  <c r="B26" i="38"/>
  <c r="I13" i="28"/>
  <c r="B27" i="38"/>
  <c r="I19" i="28"/>
  <c r="B28" i="38"/>
  <c r="I36" i="28"/>
  <c r="B29" i="38"/>
  <c r="I18" i="28"/>
  <c r="B30" i="38"/>
  <c r="I37" i="28"/>
  <c r="B31" i="38"/>
  <c r="I38" i="28"/>
  <c r="B32" i="38"/>
  <c r="I39" i="28"/>
  <c r="B33" i="38"/>
  <c r="I40" i="28"/>
  <c r="B34" i="38"/>
  <c r="I41" i="28"/>
  <c r="B35" i="38"/>
  <c r="I42" i="28"/>
  <c r="B36" i="38"/>
  <c r="I43" i="28"/>
  <c r="H26" i="37"/>
  <c r="I6" i="28"/>
  <c r="I22" i="28"/>
  <c r="B39" i="38"/>
  <c r="I44" i="28"/>
  <c r="B40" i="38"/>
  <c r="I11" i="28"/>
  <c r="B41" i="38"/>
  <c r="I15" i="28"/>
  <c r="B42" i="38"/>
  <c r="I17" i="28"/>
  <c r="B5" i="42"/>
  <c r="H24" i="28"/>
  <c r="H25" i="28"/>
  <c r="B8" i="42"/>
  <c r="H26" i="28"/>
  <c r="B9" i="42"/>
  <c r="H21" i="28"/>
  <c r="B10" i="42"/>
  <c r="H27" i="28"/>
  <c r="B11" i="42"/>
  <c r="H28" i="28"/>
  <c r="B12" i="42"/>
  <c r="H29" i="28"/>
  <c r="B13" i="42"/>
  <c r="H30" i="28"/>
  <c r="B15" i="42"/>
  <c r="H20" i="28"/>
  <c r="B16" i="42"/>
  <c r="H16" i="28"/>
  <c r="B17" i="42"/>
  <c r="H7" i="28"/>
  <c r="B18" i="42"/>
  <c r="H31" i="28"/>
  <c r="H9" i="41"/>
  <c r="H11" i="41"/>
  <c r="B19" i="42"/>
  <c r="H9" i="28"/>
  <c r="B20" i="42"/>
  <c r="H4" i="28"/>
  <c r="B21" i="42"/>
  <c r="H32" i="28"/>
  <c r="B22" i="42"/>
  <c r="H33" i="28"/>
  <c r="B23" i="42"/>
  <c r="H12" i="28"/>
  <c r="B24" i="42"/>
  <c r="H34" i="28"/>
  <c r="B25" i="42"/>
  <c r="H35" i="28"/>
  <c r="B26" i="42"/>
  <c r="H13" i="28"/>
  <c r="B27" i="42"/>
  <c r="H19" i="28"/>
  <c r="B28" i="42"/>
  <c r="H36" i="28"/>
  <c r="B29" i="42"/>
  <c r="H18" i="28"/>
  <c r="B30" i="42"/>
  <c r="H37" i="28"/>
  <c r="B31" i="42"/>
  <c r="H38" i="28"/>
  <c r="B32" i="42"/>
  <c r="H39" i="28"/>
  <c r="B33" i="42"/>
  <c r="H40" i="28"/>
  <c r="B34" i="42"/>
  <c r="H41" i="28"/>
  <c r="B35" i="42"/>
  <c r="H42" i="28"/>
  <c r="B36" i="42"/>
  <c r="H43" i="28"/>
  <c r="H13" i="41"/>
  <c r="H6" i="41"/>
  <c r="H8" i="41"/>
  <c r="H14" i="41"/>
  <c r="B4" i="42"/>
  <c r="H8" i="28"/>
  <c r="H22" i="28"/>
  <c r="B39" i="42"/>
  <c r="H44" i="28"/>
  <c r="B40" i="42"/>
  <c r="H11" i="28"/>
  <c r="B41" i="42"/>
  <c r="H15" i="28"/>
  <c r="B42" i="42"/>
  <c r="H17" i="28"/>
  <c r="B43" i="42"/>
  <c r="H14" i="28"/>
  <c r="B3" i="38"/>
  <c r="I10" i="28"/>
  <c r="B3" i="42"/>
  <c r="H10" i="28"/>
  <c r="H22" i="35"/>
  <c r="H15" i="35"/>
  <c r="B4" i="36"/>
  <c r="G8" i="28"/>
  <c r="H6" i="35"/>
  <c r="H17" i="35"/>
  <c r="H7" i="35"/>
  <c r="H9" i="35"/>
  <c r="H16" i="35"/>
  <c r="H21" i="35"/>
  <c r="H10" i="35"/>
  <c r="H23" i="35"/>
  <c r="H14" i="35"/>
  <c r="H19" i="35"/>
  <c r="H12" i="35"/>
  <c r="H20" i="35"/>
  <c r="H24" i="35"/>
  <c r="B14" i="36"/>
  <c r="G5" i="28"/>
  <c r="B5" i="36"/>
  <c r="G24" i="28"/>
  <c r="G25" i="28"/>
  <c r="B8" i="36"/>
  <c r="G26" i="28"/>
  <c r="B9" i="36"/>
  <c r="G21" i="28"/>
  <c r="B10" i="36"/>
  <c r="G27" i="28"/>
  <c r="B11" i="36"/>
  <c r="G28" i="28"/>
  <c r="B12" i="36"/>
  <c r="G29" i="28"/>
  <c r="B13" i="36"/>
  <c r="G30" i="28"/>
  <c r="B16" i="36"/>
  <c r="G16" i="28"/>
  <c r="B15" i="36"/>
  <c r="G20" i="28"/>
  <c r="B17" i="36"/>
  <c r="G7" i="28"/>
  <c r="B18" i="36"/>
  <c r="G31" i="28"/>
  <c r="B19" i="36"/>
  <c r="G9" i="28"/>
  <c r="B21" i="36"/>
  <c r="G32" i="28"/>
  <c r="B22" i="36"/>
  <c r="G33" i="28"/>
  <c r="B23" i="36"/>
  <c r="G12" i="28"/>
  <c r="B24" i="36"/>
  <c r="G34" i="28"/>
  <c r="B25" i="36"/>
  <c r="G35" i="28"/>
  <c r="B26" i="36"/>
  <c r="G13" i="28"/>
  <c r="B27" i="36"/>
  <c r="G19" i="28"/>
  <c r="B28" i="36"/>
  <c r="G36" i="28"/>
  <c r="B29" i="36"/>
  <c r="G18" i="28"/>
  <c r="B30" i="36"/>
  <c r="G37" i="28"/>
  <c r="B31" i="36"/>
  <c r="G38" i="28"/>
  <c r="B32" i="36"/>
  <c r="G39" i="28"/>
  <c r="B33" i="36"/>
  <c r="G40" i="28"/>
  <c r="B34" i="36"/>
  <c r="G41" i="28"/>
  <c r="B35" i="36"/>
  <c r="G42" i="28"/>
  <c r="B36" i="36"/>
  <c r="G43" i="28"/>
  <c r="G6" i="28"/>
  <c r="G22" i="28"/>
  <c r="B39" i="36"/>
  <c r="G44" i="28"/>
  <c r="B40" i="36"/>
  <c r="G11" i="28"/>
  <c r="B41" i="36"/>
  <c r="G15" i="28"/>
  <c r="B42" i="36"/>
  <c r="G17" i="28"/>
  <c r="B43" i="36"/>
  <c r="G14" i="28"/>
  <c r="B3" i="36"/>
  <c r="G10" i="28"/>
  <c r="B26" i="34"/>
  <c r="D13" i="28"/>
  <c r="B4" i="34"/>
  <c r="D8" i="28"/>
  <c r="B5" i="34"/>
  <c r="D24" i="28"/>
  <c r="D25" i="28"/>
  <c r="B8" i="34"/>
  <c r="D26" i="28"/>
  <c r="B9" i="34"/>
  <c r="D21" i="28"/>
  <c r="B10" i="34"/>
  <c r="D27" i="28"/>
  <c r="B11" i="34"/>
  <c r="D28" i="28"/>
  <c r="B12" i="34"/>
  <c r="D29" i="28"/>
  <c r="B13" i="34"/>
  <c r="D30" i="28"/>
  <c r="B15" i="34"/>
  <c r="D20" i="28"/>
  <c r="J19" i="33"/>
  <c r="J29" i="33"/>
  <c r="B16" i="34"/>
  <c r="D16" i="28"/>
  <c r="B18" i="34"/>
  <c r="D31" i="28"/>
  <c r="J33" i="33"/>
  <c r="J18" i="33"/>
  <c r="J24" i="33"/>
  <c r="J26" i="33"/>
  <c r="J12" i="33"/>
  <c r="J15" i="33"/>
  <c r="J13" i="33"/>
  <c r="J20" i="33"/>
  <c r="J22" i="33"/>
  <c r="B19" i="34"/>
  <c r="D9" i="28"/>
  <c r="B21" i="34"/>
  <c r="D32" i="28"/>
  <c r="B22" i="34"/>
  <c r="D33" i="28"/>
  <c r="J23" i="33"/>
  <c r="J27" i="33"/>
  <c r="J28" i="33"/>
  <c r="J32" i="33"/>
  <c r="B23" i="34"/>
  <c r="D12" i="28"/>
  <c r="B24" i="34"/>
  <c r="D34" i="28"/>
  <c r="B25" i="34"/>
  <c r="D35" i="28"/>
  <c r="B27" i="34"/>
  <c r="D19" i="28"/>
  <c r="B28" i="34"/>
  <c r="D36" i="28"/>
  <c r="B29" i="34"/>
  <c r="D18" i="28"/>
  <c r="B30" i="34"/>
  <c r="D37" i="28"/>
  <c r="B31" i="34"/>
  <c r="D38" i="28"/>
  <c r="B32" i="34"/>
  <c r="D39" i="28"/>
  <c r="B33" i="34"/>
  <c r="D40" i="28"/>
  <c r="B34" i="34"/>
  <c r="D41" i="28"/>
  <c r="B35" i="34"/>
  <c r="D42" i="28"/>
  <c r="B36" i="34"/>
  <c r="D43" i="28"/>
  <c r="D6" i="28"/>
  <c r="J21" i="33"/>
  <c r="B40" i="34"/>
  <c r="D11" i="28"/>
  <c r="B43" i="34"/>
  <c r="D14" i="28"/>
  <c r="E8" i="28"/>
  <c r="E24" i="28"/>
  <c r="E25" i="28"/>
  <c r="E26" i="28"/>
  <c r="E21" i="28"/>
  <c r="E27" i="28"/>
  <c r="E28" i="28"/>
  <c r="E29" i="28"/>
  <c r="E30" i="28"/>
  <c r="E20" i="28"/>
  <c r="E16" i="28"/>
  <c r="E7" i="28"/>
  <c r="E31" i="28"/>
  <c r="E9" i="28"/>
  <c r="E32" i="28"/>
  <c r="E33" i="28"/>
  <c r="E12" i="28"/>
  <c r="E34" i="28"/>
  <c r="E35" i="28"/>
  <c r="E13" i="28"/>
  <c r="E19" i="28"/>
  <c r="E36" i="28"/>
  <c r="E18" i="28"/>
  <c r="E37" i="28"/>
  <c r="E38" i="28"/>
  <c r="E39" i="28"/>
  <c r="E40" i="28"/>
  <c r="E41" i="28"/>
  <c r="E42" i="28"/>
  <c r="E43" i="28"/>
  <c r="E6" i="28"/>
  <c r="E22" i="28"/>
  <c r="E44" i="28"/>
  <c r="E11" i="28"/>
  <c r="E17" i="28"/>
  <c r="E14" i="28"/>
  <c r="E10" i="28"/>
  <c r="J31" i="29"/>
  <c r="B5" i="30"/>
  <c r="C24" i="28"/>
  <c r="C25" i="28"/>
  <c r="B8" i="30"/>
  <c r="C26" i="28"/>
  <c r="B9" i="30"/>
  <c r="C21" i="28"/>
  <c r="B10" i="30"/>
  <c r="C27" i="28"/>
  <c r="B11" i="30"/>
  <c r="C28" i="28"/>
  <c r="B12" i="30"/>
  <c r="C29" i="28"/>
  <c r="B13" i="30"/>
  <c r="C30" i="28"/>
  <c r="J38" i="29"/>
  <c r="B15" i="30"/>
  <c r="C20" i="28"/>
  <c r="B16" i="30"/>
  <c r="C16" i="28"/>
  <c r="B18" i="30"/>
  <c r="C31" i="28"/>
  <c r="B21" i="30"/>
  <c r="C32" i="28"/>
  <c r="B22" i="30"/>
  <c r="C33" i="28"/>
  <c r="J33" i="29"/>
  <c r="J37" i="29"/>
  <c r="J39" i="29"/>
  <c r="B23" i="30"/>
  <c r="C12" i="28"/>
  <c r="B24" i="30"/>
  <c r="C34" i="28"/>
  <c r="B25" i="30"/>
  <c r="C35" i="28"/>
  <c r="J18" i="29"/>
  <c r="B27" i="30"/>
  <c r="C19" i="28"/>
  <c r="B28" i="30"/>
  <c r="C36" i="28"/>
  <c r="B29" i="30"/>
  <c r="C18" i="28"/>
  <c r="B30" i="30"/>
  <c r="C37" i="28"/>
  <c r="B31" i="30"/>
  <c r="C38" i="28"/>
  <c r="B32" i="30"/>
  <c r="C39" i="28"/>
  <c r="B33" i="30"/>
  <c r="C40" i="28"/>
  <c r="B34" i="30"/>
  <c r="C41" i="28"/>
  <c r="B35" i="30"/>
  <c r="C42" i="28"/>
  <c r="B36" i="30"/>
  <c r="C43" i="28"/>
  <c r="J16" i="29"/>
  <c r="B39" i="30"/>
  <c r="C44" i="28"/>
  <c r="B40" i="30"/>
  <c r="C11" i="28"/>
  <c r="B42" i="30"/>
  <c r="C17" i="28"/>
  <c r="B3" i="30"/>
  <c r="C10" i="28"/>
  <c r="B24" i="28"/>
  <c r="B25" i="28"/>
  <c r="B21" i="28"/>
  <c r="B27" i="28"/>
  <c r="B28" i="28"/>
  <c r="B29" i="28"/>
  <c r="B30" i="28"/>
  <c r="B20" i="28"/>
  <c r="B16" i="28"/>
  <c r="B31" i="28"/>
  <c r="B9" i="28"/>
  <c r="B32" i="28"/>
  <c r="B33" i="28"/>
  <c r="B34" i="28"/>
  <c r="B35" i="28"/>
  <c r="B19" i="28"/>
  <c r="B36" i="28"/>
  <c r="B18" i="28"/>
  <c r="B37" i="28"/>
  <c r="B38" i="28"/>
  <c r="B39" i="28"/>
  <c r="B40" i="28"/>
  <c r="B41" i="28"/>
  <c r="B42" i="28"/>
  <c r="B43" i="28"/>
  <c r="B44" i="28"/>
  <c r="B15" i="28"/>
  <c r="B14" i="28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B17" i="44"/>
  <c r="J7" i="28"/>
  <c r="B3" i="44"/>
  <c r="J10" i="28"/>
  <c r="J6" i="28"/>
  <c r="B14" i="44"/>
  <c r="J5" i="28"/>
  <c r="B26" i="44"/>
  <c r="J13" i="28"/>
  <c r="B15" i="44"/>
  <c r="J20" i="28"/>
  <c r="B20" i="44"/>
  <c r="J4" i="28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B14" i="42"/>
  <c r="H5" i="28"/>
  <c r="H6" i="28"/>
  <c r="E15" i="28"/>
  <c r="E4" i="28"/>
  <c r="J34" i="33"/>
  <c r="J30" i="33"/>
  <c r="J11" i="33"/>
  <c r="J4" i="33"/>
  <c r="B41" i="34"/>
  <c r="D15" i="28"/>
  <c r="J16" i="33"/>
  <c r="J17" i="33"/>
  <c r="J7" i="33"/>
  <c r="J35" i="33"/>
  <c r="J25" i="33"/>
  <c r="B17" i="34"/>
  <c r="D7" i="28"/>
  <c r="J10" i="33"/>
  <c r="J8" i="33"/>
  <c r="B14" i="34"/>
  <c r="D5" i="28"/>
  <c r="J9" i="33"/>
  <c r="J14" i="33"/>
  <c r="D22" i="28"/>
  <c r="J5" i="29"/>
  <c r="J27" i="29"/>
  <c r="J40" i="29"/>
  <c r="J35" i="29"/>
  <c r="J10" i="29"/>
  <c r="J15" i="29"/>
  <c r="J22" i="29"/>
  <c r="J17" i="29"/>
  <c r="B4" i="30"/>
  <c r="C8" i="28"/>
  <c r="J20" i="29"/>
  <c r="B41" i="30"/>
  <c r="C15" i="28"/>
  <c r="J12" i="29"/>
  <c r="J19" i="29"/>
  <c r="J24" i="29"/>
  <c r="J25" i="29"/>
  <c r="J30" i="29"/>
  <c r="J14" i="29"/>
  <c r="J26" i="29"/>
  <c r="B17" i="30"/>
  <c r="C7" i="28"/>
  <c r="J36" i="29"/>
  <c r="C22" i="28"/>
  <c r="J9" i="29"/>
  <c r="J28" i="29"/>
  <c r="J6" i="29"/>
  <c r="B26" i="30"/>
  <c r="C13" i="28"/>
  <c r="J11" i="29"/>
  <c r="B17" i="28"/>
  <c r="B11" i="28"/>
  <c r="B12" i="28"/>
  <c r="B13" i="28"/>
  <c r="B39" i="34"/>
  <c r="D44" i="28"/>
  <c r="B20" i="34"/>
  <c r="D4" i="28"/>
  <c r="B3" i="34"/>
  <c r="D10" i="28"/>
  <c r="L12" i="28"/>
  <c r="L33" i="28"/>
  <c r="B14" i="30"/>
  <c r="C5" i="28"/>
  <c r="B19" i="30"/>
  <c r="C9" i="28"/>
  <c r="L9" i="28"/>
  <c r="B43" i="30"/>
  <c r="C14" i="28"/>
  <c r="B20" i="30"/>
  <c r="C4" i="28"/>
  <c r="C6" i="28"/>
  <c r="L41" i="28"/>
  <c r="L37" i="28"/>
  <c r="B7" i="28"/>
  <c r="B8" i="28"/>
  <c r="L8" i="28"/>
  <c r="B5" i="28"/>
  <c r="L5" i="28"/>
  <c r="B4" i="28"/>
  <c r="L25" i="28"/>
  <c r="L43" i="28"/>
  <c r="L39" i="28"/>
  <c r="L11" i="28"/>
  <c r="L42" i="28"/>
  <c r="J3" i="28"/>
  <c r="L27" i="28"/>
  <c r="L24" i="28"/>
  <c r="B20" i="36"/>
  <c r="G4" i="28"/>
  <c r="L16" i="28"/>
  <c r="B10" i="28"/>
  <c r="B42" i="34"/>
  <c r="D17" i="28"/>
  <c r="L35" i="28"/>
  <c r="L13" i="28"/>
  <c r="L36" i="28"/>
  <c r="L31" i="28"/>
  <c r="L29" i="28"/>
  <c r="L26" i="28"/>
  <c r="B43" i="38"/>
  <c r="I14" i="28"/>
  <c r="E3" i="28"/>
  <c r="G3" i="28"/>
  <c r="H3" i="28"/>
  <c r="L44" i="28"/>
  <c r="L34" i="28"/>
  <c r="L32" i="28"/>
  <c r="L20" i="28"/>
  <c r="L7" i="28"/>
  <c r="L15" i="28"/>
  <c r="L22" i="28"/>
  <c r="L40" i="28"/>
  <c r="L38" i="28"/>
  <c r="L18" i="28"/>
  <c r="L19" i="28"/>
  <c r="L30" i="28"/>
  <c r="L28" i="28"/>
  <c r="L21" i="28"/>
  <c r="L14" i="28"/>
  <c r="D3" i="28"/>
  <c r="L10" i="28"/>
  <c r="L4" i="28"/>
  <c r="C3" i="28"/>
  <c r="L6" i="28"/>
  <c r="L17" i="28"/>
  <c r="B3" i="28"/>
  <c r="I3" i="28"/>
  <c r="L3" i="28"/>
</calcChain>
</file>

<file path=xl/sharedStrings.xml><?xml version="1.0" encoding="utf-8"?>
<sst xmlns="http://schemas.openxmlformats.org/spreadsheetml/2006/main" count="1285" uniqueCount="315">
  <si>
    <t>EC</t>
  </si>
  <si>
    <t>Pos</t>
  </si>
  <si>
    <t>Name</t>
  </si>
  <si>
    <t>Fed</t>
  </si>
  <si>
    <t>Bike</t>
  </si>
  <si>
    <t>Total</t>
  </si>
  <si>
    <t>SVEMO</t>
  </si>
  <si>
    <t>FMI</t>
  </si>
  <si>
    <t>RFME</t>
  </si>
  <si>
    <t>ACCR</t>
  </si>
  <si>
    <t>NMF</t>
  </si>
  <si>
    <t>DMSB</t>
  </si>
  <si>
    <t>PZM</t>
  </si>
  <si>
    <t>Points</t>
  </si>
  <si>
    <t>ACU</t>
  </si>
  <si>
    <t>SML</t>
  </si>
  <si>
    <t>FFM</t>
  </si>
  <si>
    <t>KNMV</t>
  </si>
  <si>
    <t>OeAMTC</t>
  </si>
  <si>
    <t>SMF</t>
  </si>
  <si>
    <t>FMB</t>
  </si>
  <si>
    <t>LaMFS</t>
  </si>
  <si>
    <t>EMF</t>
  </si>
  <si>
    <t>DMU</t>
  </si>
  <si>
    <t>MA</t>
  </si>
  <si>
    <t>CTMSA</t>
  </si>
  <si>
    <t>2013 FIM Europe Trial participants pr FMN</t>
  </si>
  <si>
    <t>FMN</t>
  </si>
  <si>
    <t>JUNIOR</t>
  </si>
  <si>
    <t>OVER 40</t>
  </si>
  <si>
    <t>EC INTER</t>
  </si>
  <si>
    <t>WOMEN</t>
  </si>
  <si>
    <t>W INT</t>
  </si>
  <si>
    <t>YOUTH</t>
  </si>
  <si>
    <t>Y INT</t>
  </si>
  <si>
    <t>TOTAL</t>
  </si>
  <si>
    <t>%/FMN</t>
  </si>
  <si>
    <t>AMA</t>
  </si>
  <si>
    <t>AMOTOE</t>
  </si>
  <si>
    <t>BFMS</t>
  </si>
  <si>
    <t>BIHAMK</t>
  </si>
  <si>
    <t>BMF</t>
  </si>
  <si>
    <t>CMA</t>
  </si>
  <si>
    <t>CYMF</t>
  </si>
  <si>
    <t>FMA</t>
  </si>
  <si>
    <t>FMP</t>
  </si>
  <si>
    <t>FMRM</t>
  </si>
  <si>
    <t>FMS</t>
  </si>
  <si>
    <t>FMU</t>
  </si>
  <si>
    <t>FRM</t>
  </si>
  <si>
    <t>LMSF</t>
  </si>
  <si>
    <t>MAMS</t>
  </si>
  <si>
    <t>MCM</t>
  </si>
  <si>
    <t>MCUI</t>
  </si>
  <si>
    <t>MFJ</t>
  </si>
  <si>
    <t>MFR</t>
  </si>
  <si>
    <t>MSI</t>
  </si>
  <si>
    <t>MUL</t>
  </si>
  <si>
    <t>Pietramurata</t>
  </si>
  <si>
    <t>Bilstain</t>
  </si>
  <si>
    <t>p0inTS / FMN</t>
  </si>
  <si>
    <t>FMNR</t>
  </si>
  <si>
    <t>Best 3</t>
  </si>
  <si>
    <t>Lucerna</t>
  </si>
  <si>
    <t>Grimmialp</t>
  </si>
  <si>
    <t>Final Classification European Championship 2015</t>
  </si>
  <si>
    <t>Final Classification European JUNIOR CUP 2015</t>
  </si>
  <si>
    <t>Final Classification European OVER 40 CUP 2015</t>
  </si>
  <si>
    <t>Final Classification European WOMEN'S Championship 2015</t>
  </si>
  <si>
    <t>Final Classification European YOUTH Championship 2015</t>
  </si>
  <si>
    <t xml:space="preserve"> WOMEN INTERNATIONAL 2015</t>
  </si>
  <si>
    <t xml:space="preserve"> YOUTH INTERNATIONAL 2015</t>
  </si>
  <si>
    <r>
      <t xml:space="preserve">2015 FIM Europe Trial FMN Ranking </t>
    </r>
    <r>
      <rPr>
        <b/>
        <sz val="14"/>
        <color indexed="12"/>
        <rFont val="Arial"/>
        <family val="2"/>
      </rPr>
      <t>(champ:x3, Cup:x2, Inter: x1)</t>
    </r>
  </si>
  <si>
    <t>EC INTER II</t>
  </si>
  <si>
    <t>EC INTER I</t>
  </si>
  <si>
    <t>EC INTERNATIONAL I 2015</t>
  </si>
  <si>
    <t>EC INTERNATIONAL II 2015</t>
  </si>
  <si>
    <t>OSK</t>
  </si>
  <si>
    <t>AMZS</t>
  </si>
  <si>
    <t>TOURNOUR Gianluca</t>
  </si>
  <si>
    <t>GasGas</t>
  </si>
  <si>
    <t>COQUELIN Steven</t>
  </si>
  <si>
    <t>MORET Francesc</t>
  </si>
  <si>
    <t>Vertigo</t>
  </si>
  <si>
    <t>CARLES de Caudemberg Quinten</t>
  </si>
  <si>
    <t>Beta</t>
  </si>
  <si>
    <t>GIARBA Gabriele</t>
  </si>
  <si>
    <t>Ossa</t>
  </si>
  <si>
    <t>PEDERSEN Hakon</t>
  </si>
  <si>
    <t>POLI Matteo</t>
  </si>
  <si>
    <t>THOMAS Kenny</t>
  </si>
  <si>
    <t>PEACE Dan</t>
  </si>
  <si>
    <t>ROBERTS Iwan</t>
  </si>
  <si>
    <t>FIOLETTI Pietro</t>
  </si>
  <si>
    <t>CABRINI Francesco</t>
  </si>
  <si>
    <t>ANDERSEN Ib Vegard</t>
  </si>
  <si>
    <t>KROUSTEK Martin</t>
  </si>
  <si>
    <t>MATEJICEK Martin</t>
  </si>
  <si>
    <t>SVOBODA Jiri</t>
  </si>
  <si>
    <t>ROBRAHN Jarmo</t>
  </si>
  <si>
    <t>COLAIRO Teo</t>
  </si>
  <si>
    <t>Scorpa</t>
  </si>
  <si>
    <t xml:space="preserve">NORUM Ivar </t>
  </si>
  <si>
    <t>MYOHANEN Timo</t>
  </si>
  <si>
    <t>WUNCH Marek</t>
  </si>
  <si>
    <t>RIVA Andrea</t>
  </si>
  <si>
    <t>SORENSEN Ole Kristian</t>
  </si>
  <si>
    <t>Sherco</t>
  </si>
  <si>
    <t>STRAUB Yannic</t>
  </si>
  <si>
    <t>PETRALLI Noe</t>
  </si>
  <si>
    <t>JTG</t>
  </si>
  <si>
    <t>VOLLGGER Manuel</t>
  </si>
  <si>
    <t>OMK</t>
  </si>
  <si>
    <t>ANDREASSON Daniel</t>
  </si>
  <si>
    <t>ELIASSON Marcus</t>
  </si>
  <si>
    <t>STETTER Dennis</t>
  </si>
  <si>
    <t>KERSTJENS Randy</t>
  </si>
  <si>
    <t>NEUMANN Sascha</t>
  </si>
  <si>
    <t>Ret</t>
  </si>
  <si>
    <t>SALERI Giacomo</t>
  </si>
  <si>
    <t>SAUVAGE Pierre</t>
  </si>
  <si>
    <t>BERNTSEN Julian</t>
  </si>
  <si>
    <t>FAUDE Max</t>
  </si>
  <si>
    <t>CORVI Luca</t>
  </si>
  <si>
    <t>CHRISTIANSEN Marius</t>
  </si>
  <si>
    <t>BINDER Hendrik</t>
  </si>
  <si>
    <t>ANDREOLI Michele</t>
  </si>
  <si>
    <t>RESCH Florian</t>
  </si>
  <si>
    <t>BAPTIST Tobias</t>
  </si>
  <si>
    <t>CARDINAL Florian</t>
  </si>
  <si>
    <t>MACKROTH Philipp</t>
  </si>
  <si>
    <t>MINOT Carlo</t>
  </si>
  <si>
    <t>COPETTI Manuel</t>
  </si>
  <si>
    <t>ROSSI Valentin</t>
  </si>
  <si>
    <t>SCHIEK Robert</t>
  </si>
  <si>
    <t>JOHANSSON Tobias</t>
  </si>
  <si>
    <t>MIKKELSEN Kjarten</t>
  </si>
  <si>
    <t>GRINFELDS Andris</t>
  </si>
  <si>
    <t>EMONTS Phillip</t>
  </si>
  <si>
    <t>CLERICO Fabio</t>
  </si>
  <si>
    <t>Montesa</t>
  </si>
  <si>
    <t>ANDERSEN Morten</t>
  </si>
  <si>
    <t>LUNDIN David</t>
  </si>
  <si>
    <t>BUSSOW Sacha</t>
  </si>
  <si>
    <t>WENGLER Christopher</t>
  </si>
  <si>
    <t>DEFOURNY Nicolas</t>
  </si>
  <si>
    <t>DE LANGE Tim</t>
  </si>
  <si>
    <t>PAULSEN Anders</t>
  </si>
  <si>
    <t>BJERLIN Petter</t>
  </si>
  <si>
    <t>SCHAUB Jonathan</t>
  </si>
  <si>
    <t>FELTRINELLI Walter</t>
  </si>
  <si>
    <t>VAN VEELEN John</t>
  </si>
  <si>
    <t>KOTHAY Vladimir</t>
  </si>
  <si>
    <t>NEUKIRCHEN Matthias</t>
  </si>
  <si>
    <t>THOMA Alois</t>
  </si>
  <si>
    <t>PIU Angelo</t>
  </si>
  <si>
    <t>MOHR Peter</t>
  </si>
  <si>
    <t>BONTEMPS Philippe</t>
  </si>
  <si>
    <t>HERREMANS Johan</t>
  </si>
  <si>
    <t>WEISSENSTEINER Manfred</t>
  </si>
  <si>
    <t>HAASE Daniel</t>
  </si>
  <si>
    <t>MARRANCINI Marco</t>
  </si>
  <si>
    <t>BURK Jaak</t>
  </si>
  <si>
    <t>SCHUMANN Torsten</t>
  </si>
  <si>
    <t>MACEK Jiri</t>
  </si>
  <si>
    <t>WEINZIERL Thomas</t>
  </si>
  <si>
    <t>PRODAN Danijel</t>
  </si>
  <si>
    <t>ILLA Jorge</t>
  </si>
  <si>
    <t>FABBRI Carlo</t>
  </si>
  <si>
    <t>MULLER Tobiias</t>
  </si>
  <si>
    <t>PANTEGHINI Andrea</t>
  </si>
  <si>
    <t>BECKER Mathias</t>
  </si>
  <si>
    <t>CASTELLANI Stefano</t>
  </si>
  <si>
    <t>LEISER Valentin</t>
  </si>
  <si>
    <t>ALPINO Mario</t>
  </si>
  <si>
    <t>O/T</t>
  </si>
  <si>
    <t>CHARMILLOT Cedric</t>
  </si>
  <si>
    <t>PETRONIO Mattia</t>
  </si>
  <si>
    <t>REIGL Stefano</t>
  </si>
  <si>
    <t>BISOGNO Emiliano</t>
  </si>
  <si>
    <t>SCHMIDT Robin</t>
  </si>
  <si>
    <t>TRENTINI Sara</t>
  </si>
  <si>
    <t>CRESTO Matteo</t>
  </si>
  <si>
    <t>GROSCHLER Sven</t>
  </si>
  <si>
    <t>PRINA Roberto</t>
  </si>
  <si>
    <t>CORDELLI Alessandro</t>
  </si>
  <si>
    <t>SCHMELZER Max</t>
  </si>
  <si>
    <t>HARNISCHFEGER Benjamin</t>
  </si>
  <si>
    <t>CALCEDONEO Lorenzo</t>
  </si>
  <si>
    <t>NEUKIRCHEN Michelle</t>
  </si>
  <si>
    <t>LUKASCH Volker</t>
  </si>
  <si>
    <t>TOMBA Luigi</t>
  </si>
  <si>
    <t>REIGL Veronica</t>
  </si>
  <si>
    <t>SENFTER Alois</t>
  </si>
  <si>
    <t>BAUML Theresa</t>
  </si>
  <si>
    <t>HUBER Bianca</t>
  </si>
  <si>
    <t>HAKONSEN Inveig</t>
  </si>
  <si>
    <t>STEINERT Jule</t>
  </si>
  <si>
    <t>MEIER Keity</t>
  </si>
  <si>
    <t>EMONTS Pia</t>
  </si>
  <si>
    <t>BARKVED Huldeborg</t>
  </si>
  <si>
    <t>BAUML Daniela</t>
  </si>
  <si>
    <t>ECK Lisa Marie</t>
  </si>
  <si>
    <t>PAYNE Victoria</t>
  </si>
  <si>
    <t>HAGA Hanne G</t>
  </si>
  <si>
    <t>BRANCATI Alex</t>
  </si>
  <si>
    <t>ROBINSON Alicia</t>
  </si>
  <si>
    <t>STEPHEN Jeniifer</t>
  </si>
  <si>
    <t>DOHMEN Susan</t>
  </si>
  <si>
    <t>DE RAAFF Chantal</t>
  </si>
  <si>
    <t>HOVDEN Catherine Patricia</t>
  </si>
  <si>
    <t>MARECHAL Melanie</t>
  </si>
  <si>
    <t>MARTYN Toby</t>
  </si>
  <si>
    <t>PIARDI Sergio</t>
  </si>
  <si>
    <t>PEACE Jack</t>
  </si>
  <si>
    <t>ROVERY Arthur</t>
  </si>
  <si>
    <t>HAGA Sondre G</t>
  </si>
  <si>
    <t>DUFRESE Hugo</t>
  </si>
  <si>
    <t>POIROT Fabien</t>
  </si>
  <si>
    <t>PEDRINZZI Marco</t>
  </si>
  <si>
    <t>WINKLER Luca</t>
  </si>
  <si>
    <t>HOGAN Connor</t>
  </si>
  <si>
    <t>JAILLET Jules</t>
  </si>
  <si>
    <t>ROSS Pontus</t>
  </si>
  <si>
    <t>BOEZWINKEL Ting Yeuh</t>
  </si>
  <si>
    <t>BRU Valentin</t>
  </si>
  <si>
    <t>TOULY Kieran</t>
  </si>
  <si>
    <t>REUMSCHUSSEL Paul</t>
  </si>
  <si>
    <t>MALLET Clement</t>
  </si>
  <si>
    <t>HANSEN Herman B</t>
  </si>
  <si>
    <t>MITTEREGGER Clemens</t>
  </si>
  <si>
    <t>SPREAFICO Mirko</t>
  </si>
  <si>
    <t>GAUTIERO Marco</t>
  </si>
  <si>
    <t>MATTHEUWS Emile</t>
  </si>
  <si>
    <t>WIDMANN Nicolai</t>
  </si>
  <si>
    <t>RABINO Carloalberto</t>
  </si>
  <si>
    <t>BRADE Mikkel</t>
  </si>
  <si>
    <t>ALMTHEN Liinus</t>
  </si>
  <si>
    <t>LINCKS Hendrik</t>
  </si>
  <si>
    <t>ILMBERGER Julius</t>
  </si>
  <si>
    <t>ENGERT Felix</t>
  </si>
  <si>
    <t>FILISETTI Luca</t>
  </si>
  <si>
    <t>CROSSET Axel</t>
  </si>
  <si>
    <t>CURSCHMANN Moritz</t>
  </si>
  <si>
    <t>PAULSEN Stian</t>
  </si>
  <si>
    <t>SCHMELZER Paul</t>
  </si>
  <si>
    <t>MEMPOR Marco</t>
  </si>
  <si>
    <t>SULC Dalibor</t>
  </si>
  <si>
    <t>AFFOLTER Florian</t>
  </si>
  <si>
    <t>BIGARE Benjamin</t>
  </si>
  <si>
    <t>REIGL Leonardo</t>
  </si>
  <si>
    <t>ELEY Jake</t>
  </si>
  <si>
    <t>IGELSTROM Marcus</t>
  </si>
  <si>
    <t>VAN HUFFEL Chris</t>
  </si>
  <si>
    <t>SOULIER Andrea</t>
  </si>
  <si>
    <t>MARCHISIO Marco</t>
  </si>
  <si>
    <t>HABON Milan</t>
  </si>
  <si>
    <t>GUTTENBERGER Wolfgang</t>
  </si>
  <si>
    <t>PIANEZZOLA Lorenzo</t>
  </si>
  <si>
    <t>ERZER Steve</t>
  </si>
  <si>
    <t>MACKROTH Klaus</t>
  </si>
  <si>
    <t>GUNVALDSEN Nils Johan</t>
  </si>
  <si>
    <t>KYMALAINEN Sami</t>
  </si>
  <si>
    <t>COMBA Fabio</t>
  </si>
  <si>
    <t>COMBA Alessio</t>
  </si>
  <si>
    <t>BUISSA Sergio</t>
  </si>
  <si>
    <t>STEFFENS Charlotte</t>
  </si>
  <si>
    <t>MELCHIOR Erika</t>
  </si>
  <si>
    <t>MELING Seline</t>
  </si>
  <si>
    <t>KIMBER Charlotte</t>
  </si>
  <si>
    <t>CULLIFORD Thomas</t>
  </si>
  <si>
    <t>GAVAGE Maurin</t>
  </si>
  <si>
    <t>GUNVALDSEN Jarand M</t>
  </si>
  <si>
    <t>SORBYE Sander</t>
  </si>
  <si>
    <t>NILSEN Mats</t>
  </si>
  <si>
    <t>CAMMAS Julien</t>
  </si>
  <si>
    <t>MATHY Simon</t>
  </si>
  <si>
    <t>STEHNO Radek</t>
  </si>
  <si>
    <t>ALKSNIS Arvis</t>
  </si>
  <si>
    <t>JERVIS Hugo</t>
  </si>
  <si>
    <t>GUNVALDSEN Jacob O</t>
  </si>
  <si>
    <t>MATHY Emmanuel</t>
  </si>
  <si>
    <t>PUTTEMANS Nicolas</t>
  </si>
  <si>
    <t>MALCORPS Frederic</t>
  </si>
  <si>
    <t>VERKENNE Eric</t>
  </si>
  <si>
    <t>IVAINEN Kalle</t>
  </si>
  <si>
    <t>VANDEKASTEELE Jordan</t>
  </si>
  <si>
    <t>WUNCH Dominik</t>
  </si>
  <si>
    <t>PLETINCKX Dieter</t>
  </si>
  <si>
    <t>ZELS David</t>
  </si>
  <si>
    <t>LAMBILLOTTE Frederic</t>
  </si>
  <si>
    <t>ALKSNIS Niks</t>
  </si>
  <si>
    <t>EINASS Kristers</t>
  </si>
  <si>
    <t>VERBURGH Stijn</t>
  </si>
  <si>
    <t>DURNEZ Jens</t>
  </si>
  <si>
    <t>MARESCEAU Gregory</t>
  </si>
  <si>
    <t>JANSSENS Laurent</t>
  </si>
  <si>
    <t>MEHU Paul</t>
  </si>
  <si>
    <t>WHITHAM Gabby</t>
  </si>
  <si>
    <t>JotaGas</t>
  </si>
  <si>
    <t>ALLAMAN Brian</t>
  </si>
  <si>
    <t>MINERBA Julien</t>
  </si>
  <si>
    <t>GUILLAUME Dominique</t>
  </si>
  <si>
    <t>STAMPFLI Thomas</t>
  </si>
  <si>
    <t>WENGER Patrick</t>
  </si>
  <si>
    <t>WALTHER Oskar</t>
  </si>
  <si>
    <t>Honda</t>
  </si>
  <si>
    <t>SCHNIDER Patrick</t>
  </si>
  <si>
    <t>VON GUNTEN Loic</t>
  </si>
  <si>
    <t>WALTHERT Simon</t>
  </si>
  <si>
    <t>Jota</t>
  </si>
  <si>
    <t>GALLAND Maxime</t>
  </si>
  <si>
    <t>PRETALLI Florian</t>
  </si>
  <si>
    <t>WEBER Tilman</t>
  </si>
  <si>
    <t>Disq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</si>
</sst>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2"/>
      <color indexed="8"/>
      <name val="Verdana"/>
    </font>
    <font>
      <sz val="11"/>
      <color indexed="8"/>
      <name val="Calibri"/>
      <family val="2"/>
    </font>
    <font>
      <b/>
      <sz val="13"/>
      <color indexed="12"/>
      <name val="Stamp Act"/>
    </font>
    <font>
      <b/>
      <sz val="10"/>
      <color indexed="8"/>
      <name val="Helvetica Neue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9"/>
      <color indexed="12"/>
      <name val="Stamp Act"/>
    </font>
    <font>
      <b/>
      <sz val="11"/>
      <color indexed="8"/>
      <name val="Calibri"/>
      <family val="2"/>
    </font>
    <font>
      <b/>
      <sz val="14"/>
      <color indexed="12"/>
      <name val="Stamp Act"/>
    </font>
    <font>
      <sz val="14"/>
      <color indexed="8"/>
      <name val="Calibri"/>
      <family val="2"/>
    </font>
    <font>
      <sz val="16"/>
      <color indexed="17"/>
      <name val="Calibri"/>
      <family val="2"/>
    </font>
    <font>
      <b/>
      <sz val="12"/>
      <color indexed="8"/>
      <name val="Calibri"/>
      <family val="2"/>
    </font>
    <font>
      <b/>
      <sz val="14"/>
      <color indexed="12"/>
      <name val="Arial"/>
      <family val="2"/>
    </font>
    <font>
      <u/>
      <sz val="12"/>
      <color theme="11"/>
      <name val="Verdana"/>
      <family val="2"/>
    </font>
    <font>
      <sz val="11"/>
      <color theme="0"/>
      <name val="Calibri"/>
      <family val="2"/>
    </font>
    <font>
      <b/>
      <sz val="11"/>
      <color indexed="17"/>
      <name val="Calibri"/>
      <family val="2"/>
    </font>
    <font>
      <sz val="13"/>
      <color rgb="FF000000"/>
      <name val="Calibri"/>
      <family val="2"/>
    </font>
    <font>
      <sz val="14"/>
      <color indexed="17"/>
      <name val="Calibri"/>
      <family val="2"/>
    </font>
    <font>
      <sz val="8"/>
      <name val="Verdana"/>
      <family val="2"/>
    </font>
    <font>
      <u/>
      <sz val="12"/>
      <color theme="10"/>
      <name val="Verdana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9E5FF"/>
        <bgColor rgb="FF000000"/>
      </patternFill>
    </fill>
    <fill>
      <patternFill patternType="solid">
        <fgColor rgb="FFB9E5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</cellStyleXfs>
  <cellXfs count="109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7" fillId="4" borderId="1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9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/>
    <xf numFmtId="0" fontId="10" fillId="6" borderId="1" xfId="0" applyNumberFormat="1" applyFont="1" applyFill="1" applyBorder="1" applyAlignment="1"/>
    <xf numFmtId="0" fontId="11" fillId="0" borderId="1" xfId="0" applyNumberFormat="1" applyFont="1" applyBorder="1" applyAlignment="1"/>
    <xf numFmtId="164" fontId="11" fillId="0" borderId="1" xfId="0" applyNumberFormat="1" applyFont="1" applyBorder="1" applyAlignment="1"/>
    <xf numFmtId="0" fontId="1" fillId="5" borderId="1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protection locked="0"/>
    </xf>
    <xf numFmtId="0" fontId="4" fillId="3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1" fillId="10" borderId="2" xfId="0" applyNumberFormat="1" applyFont="1" applyFill="1" applyBorder="1" applyAlignment="1"/>
    <xf numFmtId="0" fontId="5" fillId="10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1" fillId="0" borderId="3" xfId="0" applyNumberFormat="1" applyFont="1" applyBorder="1" applyAlignment="1">
      <alignment horizontal="center"/>
    </xf>
    <xf numFmtId="14" fontId="5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 applyProtection="1">
      <protection locked="0"/>
    </xf>
    <xf numFmtId="0" fontId="5" fillId="11" borderId="4" xfId="0" applyNumberFormat="1" applyFont="1" applyFill="1" applyBorder="1" applyAlignment="1">
      <alignment horizontal="center" vertical="center"/>
    </xf>
    <xf numFmtId="0" fontId="1" fillId="11" borderId="4" xfId="0" applyNumberFormat="1" applyFont="1" applyFill="1" applyBorder="1" applyAlignment="1"/>
    <xf numFmtId="0" fontId="1" fillId="12" borderId="4" xfId="0" applyNumberFormat="1" applyFont="1" applyFill="1" applyBorder="1" applyAlignment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 applyProtection="1"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 applyProtection="1"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left"/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Border="1" applyAlignment="1">
      <alignment horizontal="center"/>
    </xf>
    <xf numFmtId="14" fontId="5" fillId="3" borderId="8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14" fontId="16" fillId="9" borderId="8" xfId="0" applyNumberFormat="1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/>
    </xf>
    <xf numFmtId="0" fontId="4" fillId="3" borderId="8" xfId="0" applyNumberFormat="1" applyFont="1" applyFill="1" applyBorder="1" applyAlignment="1">
      <alignment horizontal="center" vertical="center"/>
    </xf>
    <xf numFmtId="0" fontId="1" fillId="10" borderId="8" xfId="0" applyNumberFormat="1" applyFont="1" applyFill="1" applyBorder="1" applyAlignment="1"/>
    <xf numFmtId="0" fontId="9" fillId="5" borderId="8" xfId="0" applyNumberFormat="1" applyFont="1" applyFill="1" applyBorder="1" applyAlignment="1">
      <alignment vertical="center"/>
    </xf>
    <xf numFmtId="0" fontId="15" fillId="8" borderId="8" xfId="0" applyNumberFormat="1" applyFont="1" applyFill="1" applyBorder="1" applyAlignment="1"/>
    <xf numFmtId="0" fontId="10" fillId="7" borderId="8" xfId="0" applyNumberFormat="1" applyFont="1" applyFill="1" applyBorder="1" applyAlignment="1"/>
    <xf numFmtId="0" fontId="17" fillId="7" borderId="8" xfId="0" applyNumberFormat="1" applyFont="1" applyFill="1" applyBorder="1" applyAlignment="1"/>
    <xf numFmtId="0" fontId="14" fillId="8" borderId="8" xfId="0" applyFont="1" applyFill="1" applyBorder="1" applyAlignment="1"/>
    <xf numFmtId="0" fontId="1" fillId="0" borderId="8" xfId="0" applyNumberFormat="1" applyFont="1" applyBorder="1" applyAlignment="1"/>
    <xf numFmtId="0" fontId="1" fillId="0" borderId="8" xfId="0" applyNumberFormat="1" applyFont="1" applyBorder="1" applyAlignment="1"/>
    <xf numFmtId="0" fontId="4" fillId="3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/>
    <xf numFmtId="14" fontId="5" fillId="3" borderId="12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>
      <alignment horizontal="center"/>
    </xf>
    <xf numFmtId="0" fontId="1" fillId="0" borderId="12" xfId="0" applyNumberFormat="1" applyFont="1" applyBorder="1" applyAlignment="1" applyProtection="1">
      <protection locked="0"/>
    </xf>
    <xf numFmtId="0" fontId="1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/>
    <xf numFmtId="0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13" borderId="12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4" fillId="3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/>
    <xf numFmtId="0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3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/>
    <xf numFmtId="0" fontId="2" fillId="12" borderId="4" xfId="0" applyNumberFormat="1" applyFont="1" applyFill="1" applyBorder="1" applyAlignment="1">
      <alignment horizontal="center" vertical="center" wrapText="1"/>
    </xf>
    <xf numFmtId="0" fontId="3" fillId="12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8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097FF"/>
      <rgbColor rgb="FFEAEAEA"/>
      <rgbColor rgb="FFCBCCCB"/>
      <rgbColor rgb="FFB9E5FF"/>
      <rgbColor rgb="FFBCFB9D"/>
      <rgbColor rgb="FFFEFFFF"/>
      <rgbColor rgb="FFC1C1C1"/>
      <rgbColor rgb="FFBABABA"/>
      <rgbColor rgb="FFB8B8B8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0"/>
  <sheetViews>
    <sheetView showGridLines="0" topLeftCell="A24" workbookViewId="0">
      <selection activeCell="F31" sqref="F31"/>
    </sheetView>
  </sheetViews>
  <sheetFormatPr defaultColWidth="4.09765625" defaultRowHeight="13.5" customHeight="1"/>
  <cols>
    <col min="1" max="1" width="4.09765625" style="2" customWidth="1"/>
    <col min="2" max="2" width="21.19921875" style="2" customWidth="1"/>
    <col min="3" max="3" width="6.59765625" style="2" customWidth="1"/>
    <col min="4" max="4" width="7.59765625" style="2" customWidth="1"/>
    <col min="5" max="7" width="9.69921875" style="2" customWidth="1"/>
    <col min="8" max="8" width="10.09765625" style="14" customWidth="1"/>
    <col min="9" max="9" width="9.5" style="2" customWidth="1"/>
    <col min="10" max="10" width="5.19921875" style="2" customWidth="1"/>
    <col min="11" max="11" width="4.09765625" style="2" customWidth="1"/>
    <col min="12" max="12" width="4.8984375" style="2" customWidth="1"/>
    <col min="13" max="13" width="5" style="2" customWidth="1"/>
    <col min="14" max="257" width="4.09765625" style="2" customWidth="1"/>
  </cols>
  <sheetData>
    <row r="1" spans="1:13" ht="35.450000000000003" customHeight="1">
      <c r="A1" s="93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3" ht="24.75" customHeight="1">
      <c r="A2" s="91" t="s">
        <v>1</v>
      </c>
      <c r="B2" s="91" t="s">
        <v>2</v>
      </c>
      <c r="C2" s="91" t="s">
        <v>3</v>
      </c>
      <c r="D2" s="91" t="s">
        <v>4</v>
      </c>
      <c r="E2" s="78">
        <v>42106</v>
      </c>
      <c r="F2" s="78">
        <v>42203</v>
      </c>
      <c r="G2" s="78">
        <v>42204</v>
      </c>
      <c r="H2" s="78">
        <v>42232</v>
      </c>
      <c r="I2" s="78">
        <v>42239</v>
      </c>
      <c r="J2" s="79"/>
      <c r="M2" s="14"/>
    </row>
    <row r="3" spans="1:13" ht="24" customHeight="1">
      <c r="A3" s="92"/>
      <c r="B3" s="92"/>
      <c r="C3" s="92"/>
      <c r="D3" s="92"/>
      <c r="E3" s="79" t="s">
        <v>58</v>
      </c>
      <c r="F3" s="79" t="s">
        <v>63</v>
      </c>
      <c r="G3" s="79" t="s">
        <v>63</v>
      </c>
      <c r="H3" s="79" t="s">
        <v>59</v>
      </c>
      <c r="I3" s="79" t="s">
        <v>64</v>
      </c>
      <c r="J3" s="79" t="s">
        <v>5</v>
      </c>
    </row>
    <row r="4" spans="1:13" ht="17.100000000000001" customHeight="1">
      <c r="A4" s="80">
        <v>1</v>
      </c>
      <c r="B4" s="81" t="s">
        <v>79</v>
      </c>
      <c r="C4" s="81" t="s">
        <v>7</v>
      </c>
      <c r="D4" s="81" t="s">
        <v>80</v>
      </c>
      <c r="E4" s="82">
        <v>100</v>
      </c>
      <c r="F4" s="82">
        <v>85</v>
      </c>
      <c r="G4" s="82">
        <v>85</v>
      </c>
      <c r="H4" s="82">
        <v>70</v>
      </c>
      <c r="I4" s="82">
        <v>100</v>
      </c>
      <c r="J4" s="83">
        <f>SUM(E4:I4)</f>
        <v>440</v>
      </c>
      <c r="L4" s="14"/>
      <c r="M4" s="14"/>
    </row>
    <row r="5" spans="1:13" ht="17.100000000000001" customHeight="1">
      <c r="A5" s="80">
        <v>2</v>
      </c>
      <c r="B5" s="81" t="s">
        <v>82</v>
      </c>
      <c r="C5" s="81" t="s">
        <v>8</v>
      </c>
      <c r="D5" s="81" t="s">
        <v>83</v>
      </c>
      <c r="E5" s="82">
        <v>70</v>
      </c>
      <c r="F5" s="82">
        <v>100</v>
      </c>
      <c r="G5" s="82">
        <v>70</v>
      </c>
      <c r="H5" s="82">
        <v>100</v>
      </c>
      <c r="I5" s="82">
        <v>70</v>
      </c>
      <c r="J5" s="83">
        <f>SUM(E5:I5)</f>
        <v>410</v>
      </c>
      <c r="L5" s="14"/>
      <c r="M5" s="14"/>
    </row>
    <row r="6" spans="1:13" ht="17.100000000000001" customHeight="1">
      <c r="A6" s="80">
        <v>3</v>
      </c>
      <c r="B6" s="81" t="s">
        <v>81</v>
      </c>
      <c r="C6" s="81" t="s">
        <v>16</v>
      </c>
      <c r="D6" s="81" t="s">
        <v>80</v>
      </c>
      <c r="E6" s="82">
        <v>85</v>
      </c>
      <c r="F6" s="82">
        <v>45</v>
      </c>
      <c r="G6" s="82">
        <v>100</v>
      </c>
      <c r="H6" s="82">
        <v>60</v>
      </c>
      <c r="I6" s="82">
        <v>55</v>
      </c>
      <c r="J6" s="83">
        <f>SUM(E6:I6)</f>
        <v>345</v>
      </c>
      <c r="M6" s="15"/>
    </row>
    <row r="7" spans="1:13" ht="17.100000000000001" customHeight="1">
      <c r="A7" s="80">
        <v>4</v>
      </c>
      <c r="B7" s="84" t="s">
        <v>88</v>
      </c>
      <c r="C7" s="84" t="s">
        <v>10</v>
      </c>
      <c r="D7" s="84" t="s">
        <v>87</v>
      </c>
      <c r="E7" s="82">
        <v>50</v>
      </c>
      <c r="F7" s="82">
        <v>55</v>
      </c>
      <c r="G7" s="82">
        <v>50</v>
      </c>
      <c r="H7" s="82">
        <v>45</v>
      </c>
      <c r="I7" s="82">
        <v>60</v>
      </c>
      <c r="J7" s="83">
        <f>SUM(E7:I7)</f>
        <v>260</v>
      </c>
    </row>
    <row r="8" spans="1:13" ht="17.100000000000001" customHeight="1">
      <c r="A8" s="80">
        <v>5</v>
      </c>
      <c r="B8" s="81" t="s">
        <v>92</v>
      </c>
      <c r="C8" s="81" t="s">
        <v>14</v>
      </c>
      <c r="D8" s="81" t="s">
        <v>85</v>
      </c>
      <c r="E8" s="82">
        <v>30</v>
      </c>
      <c r="F8" s="82"/>
      <c r="G8" s="82"/>
      <c r="H8" s="82">
        <v>85</v>
      </c>
      <c r="I8" s="82">
        <v>85</v>
      </c>
      <c r="J8" s="83">
        <f>SUM(E8:I8)</f>
        <v>200</v>
      </c>
      <c r="L8" s="14"/>
      <c r="M8" s="14"/>
    </row>
    <row r="9" spans="1:13" ht="17.100000000000001" customHeight="1">
      <c r="A9" s="80">
        <v>6</v>
      </c>
      <c r="B9" s="84" t="s">
        <v>94</v>
      </c>
      <c r="C9" s="84" t="s">
        <v>7</v>
      </c>
      <c r="D9" s="84" t="s">
        <v>87</v>
      </c>
      <c r="E9" s="82">
        <v>22</v>
      </c>
      <c r="F9" s="82">
        <v>35</v>
      </c>
      <c r="G9" s="82">
        <v>45</v>
      </c>
      <c r="H9" s="82">
        <v>55</v>
      </c>
      <c r="I9" s="82">
        <v>40</v>
      </c>
      <c r="J9" s="83">
        <f>SUM(E9:I9)</f>
        <v>197</v>
      </c>
      <c r="L9" s="14"/>
      <c r="M9" s="14"/>
    </row>
    <row r="10" spans="1:13" ht="17.100000000000001" customHeight="1">
      <c r="A10" s="80">
        <v>7</v>
      </c>
      <c r="B10" s="81" t="s">
        <v>97</v>
      </c>
      <c r="C10" s="81" t="s">
        <v>9</v>
      </c>
      <c r="D10" s="81" t="s">
        <v>80</v>
      </c>
      <c r="E10" s="82">
        <v>16</v>
      </c>
      <c r="F10" s="82">
        <v>60</v>
      </c>
      <c r="G10" s="82">
        <v>35</v>
      </c>
      <c r="H10" s="82">
        <v>40</v>
      </c>
      <c r="I10" s="82">
        <v>45</v>
      </c>
      <c r="J10" s="83">
        <f>SUM(E10:I10)</f>
        <v>196</v>
      </c>
      <c r="L10" s="14"/>
      <c r="M10" s="14"/>
    </row>
    <row r="11" spans="1:13" ht="15.75" customHeight="1">
      <c r="A11" s="80">
        <v>8</v>
      </c>
      <c r="B11" s="81" t="s">
        <v>95</v>
      </c>
      <c r="C11" s="81" t="s">
        <v>10</v>
      </c>
      <c r="D11" s="81" t="s">
        <v>85</v>
      </c>
      <c r="E11" s="82">
        <v>20</v>
      </c>
      <c r="F11" s="82">
        <v>30</v>
      </c>
      <c r="G11" s="82">
        <v>16</v>
      </c>
      <c r="H11" s="82">
        <v>50</v>
      </c>
      <c r="I11" s="82">
        <v>50</v>
      </c>
      <c r="J11" s="83">
        <f>SUM(E11:I11)</f>
        <v>166</v>
      </c>
      <c r="L11" s="14"/>
      <c r="M11" s="15"/>
    </row>
    <row r="12" spans="1:13" ht="17.100000000000001" customHeight="1">
      <c r="A12" s="80">
        <v>9</v>
      </c>
      <c r="B12" s="81" t="s">
        <v>89</v>
      </c>
      <c r="C12" s="81" t="s">
        <v>7</v>
      </c>
      <c r="D12" s="81" t="s">
        <v>87</v>
      </c>
      <c r="E12" s="82">
        <v>45</v>
      </c>
      <c r="F12" s="82">
        <v>50</v>
      </c>
      <c r="G12" s="82">
        <v>60</v>
      </c>
      <c r="H12" s="82"/>
      <c r="I12" s="82"/>
      <c r="J12" s="83">
        <f>SUM(E12:I12)</f>
        <v>155</v>
      </c>
      <c r="L12" s="14"/>
      <c r="M12" s="14"/>
    </row>
    <row r="13" spans="1:13" ht="17.100000000000001" customHeight="1">
      <c r="A13" s="80">
        <v>10</v>
      </c>
      <c r="B13" s="81" t="s">
        <v>96</v>
      </c>
      <c r="C13" s="81" t="s">
        <v>9</v>
      </c>
      <c r="D13" s="81" t="s">
        <v>85</v>
      </c>
      <c r="E13" s="82">
        <v>18</v>
      </c>
      <c r="F13" s="82">
        <v>40</v>
      </c>
      <c r="G13" s="82">
        <v>40</v>
      </c>
      <c r="H13" s="82">
        <v>30</v>
      </c>
      <c r="I13" s="82">
        <v>25</v>
      </c>
      <c r="J13" s="83">
        <f>SUM(E13:I13)</f>
        <v>153</v>
      </c>
      <c r="L13" s="14"/>
      <c r="M13" s="14"/>
    </row>
    <row r="14" spans="1:13" ht="17.100000000000001" customHeight="1">
      <c r="A14" s="80">
        <v>11</v>
      </c>
      <c r="B14" s="84" t="s">
        <v>93</v>
      </c>
      <c r="C14" s="84" t="s">
        <v>7</v>
      </c>
      <c r="D14" s="84" t="s">
        <v>85</v>
      </c>
      <c r="E14" s="82">
        <v>25</v>
      </c>
      <c r="F14" s="82">
        <v>20</v>
      </c>
      <c r="G14" s="82">
        <v>55</v>
      </c>
      <c r="H14" s="82">
        <v>35</v>
      </c>
      <c r="I14" s="82">
        <v>12</v>
      </c>
      <c r="J14" s="83">
        <f>SUM(E14:I14)</f>
        <v>147</v>
      </c>
      <c r="L14" s="14"/>
      <c r="M14" s="14"/>
    </row>
    <row r="15" spans="1:13" ht="17.100000000000001" customHeight="1">
      <c r="A15" s="80">
        <v>12</v>
      </c>
      <c r="B15" s="81" t="s">
        <v>91</v>
      </c>
      <c r="C15" s="81" t="s">
        <v>14</v>
      </c>
      <c r="D15" s="81" t="s">
        <v>80</v>
      </c>
      <c r="E15" s="82">
        <v>35</v>
      </c>
      <c r="F15" s="82">
        <v>70</v>
      </c>
      <c r="G15" s="82">
        <v>25</v>
      </c>
      <c r="H15" s="82"/>
      <c r="I15" s="82"/>
      <c r="J15" s="83">
        <f>SUM(E15:I15)</f>
        <v>130</v>
      </c>
    </row>
    <row r="16" spans="1:13" ht="17.100000000000001" customHeight="1">
      <c r="A16" s="80">
        <v>13</v>
      </c>
      <c r="B16" s="81" t="s">
        <v>98</v>
      </c>
      <c r="C16" s="81" t="s">
        <v>9</v>
      </c>
      <c r="D16" s="81" t="s">
        <v>85</v>
      </c>
      <c r="E16" s="82">
        <v>14</v>
      </c>
      <c r="F16" s="82">
        <v>25</v>
      </c>
      <c r="G16" s="82">
        <v>14</v>
      </c>
      <c r="H16" s="82">
        <v>22</v>
      </c>
      <c r="I16" s="82">
        <v>30</v>
      </c>
      <c r="J16" s="83">
        <f>SUM(E16:I16)</f>
        <v>105</v>
      </c>
    </row>
    <row r="17" spans="1:10" ht="17.100000000000001" customHeight="1">
      <c r="A17" s="80">
        <v>14</v>
      </c>
      <c r="B17" s="81" t="s">
        <v>90</v>
      </c>
      <c r="C17" s="81" t="s">
        <v>16</v>
      </c>
      <c r="D17" s="81" t="s">
        <v>85</v>
      </c>
      <c r="E17" s="82">
        <v>40</v>
      </c>
      <c r="F17" s="82">
        <v>22</v>
      </c>
      <c r="G17" s="82">
        <v>20</v>
      </c>
      <c r="H17" s="82"/>
      <c r="I17" s="82"/>
      <c r="J17" s="83">
        <f>SUM(E17:I17)</f>
        <v>82</v>
      </c>
    </row>
    <row r="18" spans="1:10" ht="17.100000000000001" customHeight="1">
      <c r="A18" s="80">
        <v>15</v>
      </c>
      <c r="B18" s="81" t="s">
        <v>102</v>
      </c>
      <c r="C18" s="81" t="s">
        <v>10</v>
      </c>
      <c r="D18" s="81" t="s">
        <v>87</v>
      </c>
      <c r="E18" s="82">
        <v>9</v>
      </c>
      <c r="F18" s="82">
        <v>8</v>
      </c>
      <c r="G18" s="82">
        <v>30</v>
      </c>
      <c r="H18" s="82">
        <v>25</v>
      </c>
      <c r="I18" s="82">
        <v>9</v>
      </c>
      <c r="J18" s="83">
        <f>SUM(E18:I18)</f>
        <v>81</v>
      </c>
    </row>
    <row r="19" spans="1:10" ht="17.100000000000001" customHeight="1">
      <c r="A19" s="80">
        <v>16</v>
      </c>
      <c r="B19" s="81" t="s">
        <v>117</v>
      </c>
      <c r="C19" s="81" t="s">
        <v>11</v>
      </c>
      <c r="D19" s="81" t="s">
        <v>80</v>
      </c>
      <c r="E19" s="82" t="s">
        <v>118</v>
      </c>
      <c r="F19" s="82">
        <v>18</v>
      </c>
      <c r="G19" s="82">
        <v>22</v>
      </c>
      <c r="H19" s="82">
        <v>16</v>
      </c>
      <c r="I19" s="82">
        <v>18</v>
      </c>
      <c r="J19" s="83">
        <f>SUM(E19:I19)</f>
        <v>74</v>
      </c>
    </row>
    <row r="20" spans="1:10" ht="17.100000000000001" customHeight="1">
      <c r="A20" s="80">
        <v>17</v>
      </c>
      <c r="B20" s="84" t="s">
        <v>114</v>
      </c>
      <c r="C20" s="84" t="s">
        <v>6</v>
      </c>
      <c r="D20" s="84" t="s">
        <v>85</v>
      </c>
      <c r="E20" s="82">
        <v>1</v>
      </c>
      <c r="F20" s="82">
        <v>9</v>
      </c>
      <c r="G20" s="82">
        <v>18</v>
      </c>
      <c r="H20" s="82">
        <v>20</v>
      </c>
      <c r="I20" s="82">
        <v>20</v>
      </c>
      <c r="J20" s="83">
        <f>SUM(E20:I20)</f>
        <v>68</v>
      </c>
    </row>
    <row r="21" spans="1:10" ht="17.100000000000001" customHeight="1">
      <c r="A21" s="80">
        <v>18</v>
      </c>
      <c r="B21" s="81" t="s">
        <v>84</v>
      </c>
      <c r="C21" s="81" t="s">
        <v>16</v>
      </c>
      <c r="D21" s="81" t="s">
        <v>85</v>
      </c>
      <c r="E21" s="82">
        <v>60</v>
      </c>
      <c r="F21" s="82"/>
      <c r="G21" s="82"/>
      <c r="H21" s="82"/>
      <c r="I21" s="82"/>
      <c r="J21" s="83">
        <f>SUM(E21:I21)</f>
        <v>60</v>
      </c>
    </row>
    <row r="22" spans="1:10" ht="17.100000000000001" customHeight="1">
      <c r="A22" s="80">
        <v>19</v>
      </c>
      <c r="B22" s="84" t="s">
        <v>108</v>
      </c>
      <c r="C22" s="84" t="s">
        <v>11</v>
      </c>
      <c r="D22" s="84" t="s">
        <v>80</v>
      </c>
      <c r="E22" s="82">
        <v>4</v>
      </c>
      <c r="F22" s="82">
        <v>16</v>
      </c>
      <c r="G22" s="82">
        <v>12</v>
      </c>
      <c r="H22" s="82">
        <v>12</v>
      </c>
      <c r="I22" s="82">
        <v>16</v>
      </c>
      <c r="J22" s="83">
        <f>SUM(E22:I22)</f>
        <v>60</v>
      </c>
    </row>
    <row r="23" spans="1:10" ht="17.100000000000001" customHeight="1">
      <c r="A23" s="80">
        <v>20</v>
      </c>
      <c r="B23" s="81" t="s">
        <v>86</v>
      </c>
      <c r="C23" s="81" t="s">
        <v>7</v>
      </c>
      <c r="D23" s="81" t="s">
        <v>87</v>
      </c>
      <c r="E23" s="82">
        <v>55</v>
      </c>
      <c r="F23" s="82"/>
      <c r="G23" s="82"/>
      <c r="H23" s="82"/>
      <c r="I23" s="82"/>
      <c r="J23" s="83">
        <f>SUM(E23:I23)</f>
        <v>55</v>
      </c>
    </row>
    <row r="24" spans="1:10" ht="17.100000000000001" customHeight="1">
      <c r="A24" s="80">
        <v>21</v>
      </c>
      <c r="B24" s="81" t="s">
        <v>104</v>
      </c>
      <c r="C24" s="81" t="s">
        <v>9</v>
      </c>
      <c r="D24" s="81" t="s">
        <v>80</v>
      </c>
      <c r="E24" s="82">
        <v>7</v>
      </c>
      <c r="F24" s="82">
        <v>12</v>
      </c>
      <c r="G24" s="82">
        <v>10</v>
      </c>
      <c r="H24" s="82">
        <v>18</v>
      </c>
      <c r="I24" s="82">
        <v>7</v>
      </c>
      <c r="J24" s="83">
        <f>SUM(E24:I24)</f>
        <v>54</v>
      </c>
    </row>
    <row r="25" spans="1:10" ht="17.100000000000001" customHeight="1">
      <c r="A25" s="80">
        <v>22</v>
      </c>
      <c r="B25" s="81" t="s">
        <v>111</v>
      </c>
      <c r="C25" s="81" t="s">
        <v>112</v>
      </c>
      <c r="D25" s="81" t="s">
        <v>85</v>
      </c>
      <c r="E25" s="82">
        <v>2</v>
      </c>
      <c r="F25" s="82">
        <v>10</v>
      </c>
      <c r="G25" s="82">
        <v>8</v>
      </c>
      <c r="H25" s="82">
        <v>14</v>
      </c>
      <c r="I25" s="82">
        <v>14</v>
      </c>
      <c r="J25" s="83">
        <f>SUM(E25:I25)</f>
        <v>48</v>
      </c>
    </row>
    <row r="26" spans="1:10" ht="17.100000000000001" customHeight="1">
      <c r="A26" s="80">
        <v>23</v>
      </c>
      <c r="B26" s="81" t="s">
        <v>99</v>
      </c>
      <c r="C26" s="81" t="s">
        <v>11</v>
      </c>
      <c r="D26" s="81" t="s">
        <v>85</v>
      </c>
      <c r="E26" s="82">
        <v>12</v>
      </c>
      <c r="F26" s="82"/>
      <c r="G26" s="82"/>
      <c r="H26" s="82">
        <v>10</v>
      </c>
      <c r="I26" s="82">
        <v>22</v>
      </c>
      <c r="J26" s="83">
        <f>SUM(E26:I26)</f>
        <v>44</v>
      </c>
    </row>
    <row r="27" spans="1:10" ht="17.100000000000001" customHeight="1">
      <c r="A27" s="80">
        <v>24</v>
      </c>
      <c r="B27" s="84" t="s">
        <v>216</v>
      </c>
      <c r="C27" s="84" t="s">
        <v>10</v>
      </c>
      <c r="D27" s="84" t="s">
        <v>85</v>
      </c>
      <c r="E27" s="82"/>
      <c r="F27" s="82">
        <v>14</v>
      </c>
      <c r="G27" s="82">
        <v>9</v>
      </c>
      <c r="H27" s="82">
        <v>8</v>
      </c>
      <c r="I27" s="82">
        <v>8</v>
      </c>
      <c r="J27" s="83">
        <f>SUM(E27:I27)</f>
        <v>39</v>
      </c>
    </row>
    <row r="28" spans="1:10" ht="17.100000000000001" customHeight="1">
      <c r="A28" s="80">
        <v>25</v>
      </c>
      <c r="B28" s="81" t="s">
        <v>109</v>
      </c>
      <c r="C28" s="81" t="s">
        <v>47</v>
      </c>
      <c r="D28" s="81" t="s">
        <v>110</v>
      </c>
      <c r="E28" s="82">
        <v>3</v>
      </c>
      <c r="F28" s="82"/>
      <c r="G28" s="82"/>
      <c r="H28" s="82"/>
      <c r="I28" s="82">
        <v>35</v>
      </c>
      <c r="J28" s="83">
        <f>SUM(E28:I28)</f>
        <v>38</v>
      </c>
    </row>
    <row r="29" spans="1:10" ht="17.100000000000001" customHeight="1">
      <c r="A29" s="80">
        <v>26</v>
      </c>
      <c r="B29" s="84" t="s">
        <v>113</v>
      </c>
      <c r="C29" s="84" t="s">
        <v>6</v>
      </c>
      <c r="D29" s="84" t="s">
        <v>80</v>
      </c>
      <c r="E29" s="82">
        <v>1</v>
      </c>
      <c r="F29" s="82">
        <v>7</v>
      </c>
      <c r="G29" s="82">
        <v>11</v>
      </c>
      <c r="H29" s="82"/>
      <c r="I29" s="82"/>
      <c r="J29" s="83">
        <f>SUM(E29:I29)</f>
        <v>19</v>
      </c>
    </row>
    <row r="30" spans="1:10" ht="17.100000000000001" customHeight="1">
      <c r="A30" s="80">
        <v>27</v>
      </c>
      <c r="B30" s="84" t="s">
        <v>279</v>
      </c>
      <c r="C30" s="84" t="s">
        <v>14</v>
      </c>
      <c r="D30" s="84" t="s">
        <v>85</v>
      </c>
      <c r="E30" s="82"/>
      <c r="F30" s="82"/>
      <c r="G30" s="82"/>
      <c r="H30" s="82">
        <v>9</v>
      </c>
      <c r="I30" s="82">
        <v>10</v>
      </c>
      <c r="J30" s="83">
        <f>SUM(E30:I30)</f>
        <v>19</v>
      </c>
    </row>
    <row r="31" spans="1:10" ht="17.100000000000001" customHeight="1">
      <c r="A31" s="80">
        <v>28</v>
      </c>
      <c r="B31" s="81" t="s">
        <v>116</v>
      </c>
      <c r="C31" s="81" t="s">
        <v>17</v>
      </c>
      <c r="D31" s="81" t="s">
        <v>80</v>
      </c>
      <c r="E31" s="82">
        <v>1</v>
      </c>
      <c r="F31" s="82"/>
      <c r="G31" s="82"/>
      <c r="H31" s="82">
        <v>7</v>
      </c>
      <c r="I31" s="82">
        <v>6</v>
      </c>
      <c r="J31" s="83">
        <f>SUM(E31:I31)</f>
        <v>14</v>
      </c>
    </row>
    <row r="32" spans="1:10" ht="17.100000000000001" customHeight="1">
      <c r="A32" s="80">
        <v>29</v>
      </c>
      <c r="B32" s="84" t="s">
        <v>100</v>
      </c>
      <c r="C32" s="84" t="s">
        <v>7</v>
      </c>
      <c r="D32" s="84" t="s">
        <v>101</v>
      </c>
      <c r="E32" s="82">
        <v>10</v>
      </c>
      <c r="F32" s="82"/>
      <c r="G32" s="82"/>
      <c r="H32" s="82"/>
      <c r="I32" s="82"/>
      <c r="J32" s="83">
        <f>SUM(E32:I32)</f>
        <v>10</v>
      </c>
    </row>
    <row r="33" spans="1:10" ht="17.100000000000001" customHeight="1">
      <c r="A33" s="80">
        <v>30</v>
      </c>
      <c r="B33" s="81" t="s">
        <v>103</v>
      </c>
      <c r="C33" s="81" t="s">
        <v>15</v>
      </c>
      <c r="D33" s="81" t="s">
        <v>87</v>
      </c>
      <c r="E33" s="82">
        <v>8</v>
      </c>
      <c r="F33" s="82"/>
      <c r="G33" s="82"/>
      <c r="H33" s="82"/>
      <c r="I33" s="82"/>
      <c r="J33" s="83">
        <f>SUM(E33:I33)</f>
        <v>8</v>
      </c>
    </row>
    <row r="34" spans="1:10" ht="17.100000000000001" customHeight="1">
      <c r="A34" s="80">
        <v>31</v>
      </c>
      <c r="B34" s="81" t="s">
        <v>105</v>
      </c>
      <c r="C34" s="81" t="s">
        <v>7</v>
      </c>
      <c r="D34" s="81" t="s">
        <v>85</v>
      </c>
      <c r="E34" s="82">
        <v>6</v>
      </c>
      <c r="F34" s="82"/>
      <c r="G34" s="82"/>
      <c r="H34" s="82"/>
      <c r="I34" s="82"/>
      <c r="J34" s="83">
        <f>SUM(E34:I34)</f>
        <v>6</v>
      </c>
    </row>
    <row r="35" spans="1:10" ht="17.100000000000001" customHeight="1">
      <c r="A35" s="80">
        <v>32</v>
      </c>
      <c r="B35" s="84" t="s">
        <v>106</v>
      </c>
      <c r="C35" s="84" t="s">
        <v>10</v>
      </c>
      <c r="D35" s="84" t="s">
        <v>107</v>
      </c>
      <c r="E35" s="82">
        <v>5</v>
      </c>
      <c r="F35" s="82"/>
      <c r="G35" s="82"/>
      <c r="H35" s="82"/>
      <c r="I35" s="82"/>
      <c r="J35" s="83">
        <f>SUM(E35:I35)</f>
        <v>5</v>
      </c>
    </row>
    <row r="36" spans="1:10" ht="17.100000000000001" customHeight="1">
      <c r="A36" s="80">
        <v>33</v>
      </c>
      <c r="B36" s="81" t="s">
        <v>115</v>
      </c>
      <c r="C36" s="81" t="s">
        <v>11</v>
      </c>
      <c r="D36" s="81" t="s">
        <v>80</v>
      </c>
      <c r="E36" s="82">
        <v>1</v>
      </c>
      <c r="F36" s="82"/>
      <c r="G36" s="82"/>
      <c r="H36" s="82"/>
      <c r="I36" s="82"/>
      <c r="J36" s="83">
        <f>SUM(E36:I36)</f>
        <v>1</v>
      </c>
    </row>
    <row r="37" spans="1:10" ht="17.100000000000001" customHeight="1">
      <c r="A37" s="80">
        <v>34</v>
      </c>
      <c r="B37" s="84" t="s">
        <v>119</v>
      </c>
      <c r="C37" s="84" t="s">
        <v>7</v>
      </c>
      <c r="D37" s="84" t="s">
        <v>85</v>
      </c>
      <c r="E37" s="82" t="s">
        <v>118</v>
      </c>
      <c r="F37" s="82"/>
      <c r="G37" s="82"/>
      <c r="H37" s="82"/>
      <c r="I37" s="82"/>
      <c r="J37" s="83">
        <f>SUM(E37:I37)</f>
        <v>0</v>
      </c>
    </row>
    <row r="38" spans="1:10" ht="17.100000000000001" customHeight="1">
      <c r="A38" s="80">
        <v>35</v>
      </c>
      <c r="B38" s="90"/>
      <c r="C38" s="90"/>
      <c r="D38" s="90"/>
      <c r="E38" s="90"/>
      <c r="F38" s="82"/>
      <c r="G38" s="82"/>
      <c r="H38" s="82"/>
      <c r="I38" s="82"/>
      <c r="J38" s="83">
        <f t="shared" ref="J4:J38" si="0">SUM(E38:I38)</f>
        <v>0</v>
      </c>
    </row>
    <row r="39" spans="1:10" ht="17.100000000000001" customHeight="1">
      <c r="A39" s="80">
        <v>36</v>
      </c>
      <c r="B39" s="84"/>
      <c r="C39" s="84"/>
      <c r="D39" s="84"/>
      <c r="E39" s="82"/>
      <c r="F39" s="82"/>
      <c r="G39" s="82"/>
      <c r="H39" s="82"/>
      <c r="I39" s="82"/>
      <c r="J39" s="83">
        <f t="shared" ref="J39:J46" si="1">SUM(E39:I39)</f>
        <v>0</v>
      </c>
    </row>
    <row r="40" spans="1:10" ht="17.100000000000001" customHeight="1">
      <c r="A40" s="80">
        <v>37</v>
      </c>
      <c r="B40" s="84"/>
      <c r="C40" s="84"/>
      <c r="D40" s="84"/>
      <c r="E40" s="82"/>
      <c r="F40" s="82"/>
      <c r="G40" s="82"/>
      <c r="H40" s="82"/>
      <c r="I40" s="82"/>
      <c r="J40" s="83">
        <f t="shared" si="1"/>
        <v>0</v>
      </c>
    </row>
    <row r="41" spans="1:10" ht="17.100000000000001" customHeight="1">
      <c r="A41" s="80">
        <v>38</v>
      </c>
      <c r="B41" s="84"/>
      <c r="C41" s="84"/>
      <c r="D41" s="84"/>
      <c r="E41" s="82"/>
      <c r="F41" s="82"/>
      <c r="G41" s="82"/>
      <c r="H41" s="82"/>
      <c r="I41" s="82"/>
      <c r="J41" s="83">
        <f t="shared" si="1"/>
        <v>0</v>
      </c>
    </row>
    <row r="42" spans="1:10" ht="17.100000000000001" customHeight="1">
      <c r="A42" s="80">
        <v>39</v>
      </c>
      <c r="B42" s="84"/>
      <c r="C42" s="84"/>
      <c r="D42" s="84"/>
      <c r="E42" s="82"/>
      <c r="F42" s="82"/>
      <c r="G42" s="82"/>
      <c r="H42" s="82"/>
      <c r="I42" s="82"/>
      <c r="J42" s="83">
        <f t="shared" si="1"/>
        <v>0</v>
      </c>
    </row>
    <row r="43" spans="1:10" ht="17.100000000000001" customHeight="1">
      <c r="A43" s="80">
        <v>40</v>
      </c>
      <c r="B43" s="84"/>
      <c r="C43" s="84"/>
      <c r="D43" s="84"/>
      <c r="E43" s="82"/>
      <c r="F43" s="82"/>
      <c r="G43" s="82"/>
      <c r="H43" s="82"/>
      <c r="I43" s="82"/>
      <c r="J43" s="83">
        <f t="shared" si="1"/>
        <v>0</v>
      </c>
    </row>
    <row r="44" spans="1:10" ht="17.100000000000001" customHeight="1">
      <c r="A44" s="80">
        <v>41</v>
      </c>
      <c r="B44" s="84"/>
      <c r="C44" s="84"/>
      <c r="D44" s="84"/>
      <c r="E44" s="84"/>
      <c r="F44" s="84"/>
      <c r="G44" s="84"/>
      <c r="H44" s="84"/>
      <c r="I44" s="84"/>
      <c r="J44" s="83">
        <f t="shared" si="1"/>
        <v>0</v>
      </c>
    </row>
    <row r="45" spans="1:10" ht="17.100000000000001" customHeight="1">
      <c r="A45" s="80">
        <v>42</v>
      </c>
      <c r="B45" s="84"/>
      <c r="C45" s="84"/>
      <c r="D45" s="84"/>
      <c r="E45" s="84"/>
      <c r="F45" s="84"/>
      <c r="G45" s="84"/>
      <c r="H45" s="84"/>
      <c r="I45" s="84"/>
      <c r="J45" s="83">
        <f t="shared" si="1"/>
        <v>0</v>
      </c>
    </row>
    <row r="46" spans="1:10" ht="17.100000000000001" customHeight="1">
      <c r="A46" s="80">
        <v>43</v>
      </c>
      <c r="B46" s="84"/>
      <c r="C46" s="84"/>
      <c r="D46" s="84"/>
      <c r="E46" s="84"/>
      <c r="F46" s="84"/>
      <c r="G46" s="84"/>
      <c r="H46" s="84"/>
      <c r="I46" s="84"/>
      <c r="J46" s="83">
        <f t="shared" si="1"/>
        <v>0</v>
      </c>
    </row>
    <row r="47" spans="1:10" ht="17.100000000000001" customHeight="1">
      <c r="A47" s="54"/>
      <c r="B47" s="43"/>
      <c r="C47" s="43"/>
      <c r="D47" s="43"/>
      <c r="E47" s="43"/>
      <c r="F47" s="43"/>
      <c r="G47" s="43"/>
      <c r="H47" s="43"/>
      <c r="I47" s="43"/>
      <c r="J47" s="29"/>
    </row>
    <row r="48" spans="1:10" ht="17.100000000000001" customHeight="1">
      <c r="A48" s="44"/>
      <c r="B48" s="17"/>
      <c r="C48" s="17"/>
      <c r="D48" s="17"/>
      <c r="E48" s="17"/>
      <c r="F48" s="17"/>
      <c r="G48" s="17"/>
      <c r="H48" s="17"/>
      <c r="I48" s="17"/>
      <c r="J48" s="4"/>
    </row>
    <row r="49" spans="1:10" ht="17.100000000000001" customHeight="1">
      <c r="A49" s="44"/>
      <c r="B49" s="17"/>
      <c r="C49" s="17"/>
      <c r="D49" s="17"/>
      <c r="E49" s="17"/>
      <c r="F49" s="17"/>
      <c r="G49" s="17"/>
      <c r="H49" s="17"/>
      <c r="I49" s="17"/>
      <c r="J49" s="4"/>
    </row>
    <row r="50" spans="1:10" ht="17.100000000000001" customHeight="1">
      <c r="A50" s="44"/>
      <c r="B50" s="17"/>
      <c r="C50" s="17"/>
      <c r="D50" s="17"/>
      <c r="E50" s="17"/>
      <c r="F50" s="17"/>
      <c r="G50" s="17"/>
      <c r="H50" s="17"/>
      <c r="I50" s="17"/>
      <c r="J50" s="4"/>
    </row>
    <row r="51" spans="1:10" ht="13.5" customHeight="1">
      <c r="A51" s="44"/>
      <c r="B51" s="17"/>
      <c r="C51" s="17"/>
      <c r="D51" s="17"/>
      <c r="E51" s="16"/>
      <c r="F51" s="16"/>
      <c r="G51" s="16"/>
      <c r="H51" s="16"/>
      <c r="I51" s="16"/>
      <c r="J51" s="4"/>
    </row>
    <row r="52" spans="1:10" ht="13.5" customHeight="1">
      <c r="A52" s="44"/>
      <c r="B52" s="17"/>
      <c r="C52" s="17"/>
      <c r="D52" s="17"/>
      <c r="E52" s="16"/>
      <c r="F52" s="16"/>
      <c r="G52" s="16"/>
      <c r="H52" s="16"/>
      <c r="I52" s="16"/>
      <c r="J52" s="4"/>
    </row>
    <row r="53" spans="1:10" ht="13.5" customHeight="1">
      <c r="A53" s="44"/>
      <c r="B53" s="17"/>
      <c r="C53" s="17"/>
      <c r="D53" s="17"/>
      <c r="E53" s="16"/>
      <c r="F53" s="16"/>
      <c r="G53" s="16"/>
      <c r="H53" s="16"/>
      <c r="I53" s="16"/>
      <c r="J53" s="4"/>
    </row>
    <row r="54" spans="1:10" ht="13.5" customHeight="1">
      <c r="A54" s="44"/>
      <c r="B54" s="17"/>
      <c r="C54" s="17"/>
      <c r="D54" s="17"/>
      <c r="E54" s="16"/>
      <c r="F54" s="16"/>
      <c r="G54" s="16"/>
      <c r="H54" s="16"/>
      <c r="I54" s="16"/>
      <c r="J54" s="4"/>
    </row>
    <row r="55" spans="1:10" ht="13.5" customHeight="1">
      <c r="A55" s="44"/>
      <c r="B55" s="17"/>
      <c r="C55" s="17"/>
      <c r="D55" s="17"/>
      <c r="E55" s="16"/>
      <c r="F55" s="16"/>
      <c r="G55" s="16"/>
      <c r="H55" s="16"/>
      <c r="I55" s="16"/>
      <c r="J55" s="4"/>
    </row>
    <row r="56" spans="1:10" ht="13.5" customHeight="1">
      <c r="A56" s="44"/>
      <c r="B56" s="17"/>
      <c r="C56" s="17"/>
      <c r="D56" s="17"/>
      <c r="E56" s="16"/>
      <c r="F56" s="16"/>
      <c r="G56" s="16"/>
      <c r="H56" s="16"/>
      <c r="I56" s="16"/>
      <c r="J56" s="4"/>
    </row>
    <row r="57" spans="1:10" ht="13.5" customHeight="1">
      <c r="A57" s="44"/>
      <c r="B57" s="17"/>
      <c r="C57" s="17"/>
      <c r="D57" s="17"/>
      <c r="E57" s="16"/>
      <c r="F57" s="16"/>
      <c r="G57" s="16"/>
      <c r="H57" s="16"/>
      <c r="I57" s="16"/>
      <c r="J57" s="4"/>
    </row>
    <row r="58" spans="1:10" ht="13.5" customHeight="1">
      <c r="A58" s="44"/>
      <c r="B58" s="17"/>
      <c r="C58" s="17"/>
      <c r="D58" s="17"/>
      <c r="E58" s="16"/>
      <c r="F58" s="16"/>
      <c r="G58" s="16"/>
      <c r="H58" s="16"/>
      <c r="I58" s="16"/>
      <c r="J58" s="4"/>
    </row>
    <row r="59" spans="1:10" ht="13.5" customHeight="1">
      <c r="A59" s="44"/>
      <c r="B59" s="17"/>
      <c r="C59" s="17"/>
      <c r="D59" s="17"/>
      <c r="E59" s="16"/>
      <c r="F59" s="16"/>
      <c r="G59" s="16"/>
      <c r="H59" s="16"/>
      <c r="I59" s="16"/>
      <c r="J59" s="4"/>
    </row>
    <row r="60" spans="1:10" ht="13.5" customHeight="1">
      <c r="A60" s="44"/>
      <c r="B60" s="17"/>
      <c r="C60" s="17"/>
      <c r="D60" s="17"/>
      <c r="E60" s="16"/>
      <c r="F60" s="16"/>
      <c r="G60" s="16"/>
      <c r="H60" s="16"/>
      <c r="I60" s="16"/>
      <c r="J60" s="4"/>
    </row>
    <row r="61" spans="1:10" ht="13.5" customHeight="1">
      <c r="A61" s="44"/>
      <c r="B61" s="17"/>
      <c r="C61" s="17"/>
      <c r="D61" s="17"/>
      <c r="E61" s="16"/>
      <c r="F61" s="16"/>
      <c r="G61" s="16"/>
      <c r="H61" s="16"/>
      <c r="I61" s="16"/>
      <c r="J61" s="4"/>
    </row>
    <row r="62" spans="1:10" ht="13.5" customHeight="1">
      <c r="A62" s="44"/>
      <c r="B62" s="17"/>
      <c r="C62" s="17"/>
      <c r="D62" s="17"/>
      <c r="E62" s="17"/>
      <c r="F62" s="17"/>
      <c r="G62" s="17"/>
      <c r="H62" s="17"/>
      <c r="I62" s="17"/>
      <c r="J62" s="4"/>
    </row>
    <row r="63" spans="1:10" ht="13.5" customHeight="1">
      <c r="A63" s="44"/>
      <c r="B63" s="17"/>
      <c r="C63" s="17"/>
      <c r="D63" s="17"/>
      <c r="E63" s="17"/>
      <c r="F63" s="17"/>
      <c r="G63" s="17"/>
      <c r="H63" s="17"/>
      <c r="I63" s="17"/>
      <c r="J63" s="4"/>
    </row>
    <row r="64" spans="1:10" ht="13.5" customHeight="1">
      <c r="A64" s="44"/>
      <c r="B64" s="17"/>
      <c r="C64" s="17"/>
      <c r="D64" s="17"/>
      <c r="E64" s="17"/>
      <c r="F64" s="17"/>
      <c r="G64" s="17"/>
      <c r="H64" s="17"/>
      <c r="I64" s="17"/>
      <c r="J64" s="4"/>
    </row>
    <row r="65" spans="1:10" ht="13.5" customHeight="1">
      <c r="A65" s="44"/>
      <c r="B65" s="17"/>
      <c r="C65" s="17"/>
      <c r="D65" s="17"/>
      <c r="E65" s="17"/>
      <c r="F65" s="17"/>
      <c r="G65" s="17"/>
      <c r="H65" s="17"/>
      <c r="I65" s="17"/>
      <c r="J65" s="4"/>
    </row>
    <row r="66" spans="1:10" ht="13.5" customHeight="1">
      <c r="A66" s="44"/>
      <c r="B66" s="17"/>
      <c r="C66" s="17"/>
      <c r="D66" s="17"/>
      <c r="E66" s="17"/>
      <c r="F66" s="17"/>
      <c r="G66" s="17"/>
      <c r="H66" s="17"/>
      <c r="I66" s="17"/>
      <c r="J66" s="4"/>
    </row>
    <row r="67" spans="1:10" ht="13.5" customHeight="1">
      <c r="A67" s="44"/>
      <c r="B67" s="17"/>
      <c r="C67" s="17"/>
      <c r="D67" s="17"/>
      <c r="E67" s="17"/>
      <c r="F67" s="17"/>
      <c r="G67" s="17"/>
      <c r="H67" s="17"/>
      <c r="I67" s="17"/>
      <c r="J67" s="4"/>
    </row>
    <row r="68" spans="1:10" ht="13.5" customHeight="1">
      <c r="A68" s="44"/>
      <c r="B68" s="17"/>
      <c r="C68" s="17"/>
      <c r="D68" s="17"/>
      <c r="E68" s="17"/>
      <c r="F68" s="17"/>
      <c r="G68" s="17"/>
      <c r="H68" s="17"/>
      <c r="I68" s="17"/>
      <c r="J68" s="4"/>
    </row>
    <row r="69" spans="1:10" ht="13.5" customHeight="1">
      <c r="A69" s="44"/>
      <c r="B69" s="17"/>
      <c r="C69" s="17"/>
      <c r="D69" s="17"/>
      <c r="E69" s="16"/>
      <c r="F69" s="16"/>
      <c r="G69" s="16"/>
      <c r="H69" s="16"/>
      <c r="I69" s="16"/>
      <c r="J69" s="4"/>
    </row>
    <row r="70" spans="1:10" ht="13.5" customHeight="1">
      <c r="A70" s="44"/>
      <c r="B70" s="17"/>
      <c r="C70" s="17"/>
      <c r="D70" s="17"/>
      <c r="E70" s="16"/>
      <c r="F70" s="16"/>
      <c r="G70" s="16"/>
      <c r="H70" s="16"/>
      <c r="I70" s="16"/>
      <c r="J70" s="4"/>
    </row>
    <row r="71" spans="1:10" ht="13.5" customHeight="1">
      <c r="A71" s="44"/>
      <c r="B71" s="17"/>
      <c r="C71" s="17"/>
      <c r="D71" s="17"/>
      <c r="E71" s="16"/>
      <c r="F71" s="16"/>
      <c r="G71" s="16"/>
      <c r="H71" s="16"/>
      <c r="I71" s="16"/>
      <c r="J71" s="4"/>
    </row>
    <row r="72" spans="1:10" ht="13.5" customHeight="1">
      <c r="A72" s="44"/>
      <c r="B72" s="17"/>
      <c r="C72" s="17"/>
      <c r="D72" s="17"/>
      <c r="E72" s="16"/>
      <c r="F72" s="16"/>
      <c r="G72" s="16"/>
      <c r="H72" s="16"/>
      <c r="I72" s="16"/>
      <c r="J72" s="4"/>
    </row>
    <row r="73" spans="1:10" ht="13.5" customHeight="1">
      <c r="A73" s="44"/>
      <c r="B73" s="17"/>
      <c r="C73" s="17"/>
      <c r="D73" s="17"/>
      <c r="E73" s="16"/>
      <c r="F73" s="16"/>
      <c r="G73" s="16"/>
      <c r="H73" s="16"/>
      <c r="I73" s="16"/>
      <c r="J73" s="4"/>
    </row>
    <row r="74" spans="1:10" ht="13.5" customHeight="1">
      <c r="A74" s="44"/>
      <c r="B74" s="17"/>
      <c r="C74" s="17"/>
      <c r="D74" s="17"/>
      <c r="E74" s="16"/>
      <c r="F74" s="16"/>
      <c r="G74" s="16"/>
      <c r="H74" s="16"/>
      <c r="I74" s="16"/>
      <c r="J74" s="4"/>
    </row>
    <row r="75" spans="1:10" ht="13.5" customHeight="1">
      <c r="A75" s="44"/>
      <c r="B75" s="17"/>
      <c r="C75" s="17"/>
      <c r="D75" s="17"/>
      <c r="E75" s="16"/>
      <c r="F75" s="16"/>
      <c r="G75" s="16"/>
      <c r="H75" s="16"/>
      <c r="I75" s="16"/>
      <c r="J75" s="4"/>
    </row>
    <row r="76" spans="1:10" ht="13.5" customHeight="1">
      <c r="A76" s="44"/>
      <c r="B76" s="17"/>
      <c r="C76" s="17"/>
      <c r="D76" s="17"/>
      <c r="E76" s="16"/>
      <c r="F76" s="16"/>
      <c r="G76" s="16"/>
      <c r="H76" s="16"/>
      <c r="I76" s="16"/>
      <c r="J76" s="4"/>
    </row>
    <row r="77" spans="1:10" ht="13.5" customHeight="1">
      <c r="A77" s="44"/>
      <c r="B77" s="17"/>
      <c r="C77" s="17"/>
      <c r="D77" s="17"/>
      <c r="E77" s="16"/>
      <c r="F77" s="16"/>
      <c r="G77" s="16"/>
      <c r="H77" s="16"/>
      <c r="I77" s="16"/>
      <c r="J77" s="4"/>
    </row>
    <row r="78" spans="1:10" ht="13.5" customHeight="1">
      <c r="A78" s="44"/>
      <c r="B78" s="17"/>
      <c r="C78" s="17"/>
      <c r="D78" s="17"/>
      <c r="E78" s="16"/>
      <c r="F78" s="16"/>
      <c r="G78" s="16"/>
      <c r="H78" s="16"/>
      <c r="I78" s="16"/>
      <c r="J78" s="4"/>
    </row>
    <row r="79" spans="1:10" ht="13.5" customHeight="1">
      <c r="A79" s="44"/>
      <c r="B79" s="17"/>
      <c r="C79" s="17"/>
      <c r="D79" s="17"/>
      <c r="E79" s="16"/>
      <c r="F79" s="16"/>
      <c r="G79" s="16"/>
      <c r="H79" s="16"/>
      <c r="I79" s="16"/>
      <c r="J79" s="4"/>
    </row>
    <row r="80" spans="1:10" ht="13.5" customHeight="1">
      <c r="A80" s="44"/>
      <c r="B80" s="17"/>
      <c r="C80" s="17"/>
      <c r="D80" s="17"/>
      <c r="E80" s="17"/>
      <c r="F80" s="17"/>
      <c r="G80" s="17"/>
      <c r="H80" s="17"/>
      <c r="I80" s="17"/>
      <c r="J80" s="4"/>
    </row>
    <row r="81" spans="1:10" ht="13.5" customHeight="1">
      <c r="A81" s="44"/>
      <c r="B81" s="17"/>
      <c r="C81" s="17"/>
      <c r="D81" s="17"/>
      <c r="E81" s="17"/>
      <c r="F81" s="17"/>
      <c r="G81" s="17"/>
      <c r="H81" s="17"/>
      <c r="I81" s="17"/>
      <c r="J81" s="4"/>
    </row>
    <row r="82" spans="1:10" ht="13.5" customHeight="1">
      <c r="A82" s="44"/>
      <c r="B82" s="17"/>
      <c r="C82" s="17"/>
      <c r="D82" s="17"/>
      <c r="E82" s="17"/>
      <c r="F82" s="17"/>
      <c r="G82" s="17"/>
      <c r="H82" s="17"/>
      <c r="I82" s="17"/>
      <c r="J82" s="4"/>
    </row>
    <row r="83" spans="1:10" ht="13.5" customHeight="1">
      <c r="A83" s="44"/>
      <c r="B83" s="17"/>
      <c r="C83" s="17"/>
      <c r="D83" s="17"/>
      <c r="E83" s="17"/>
      <c r="F83" s="17"/>
      <c r="G83" s="17"/>
      <c r="H83" s="17"/>
      <c r="I83" s="17"/>
      <c r="J83" s="4"/>
    </row>
    <row r="84" spans="1:10" ht="13.5" customHeight="1">
      <c r="A84" s="44"/>
      <c r="B84" s="17"/>
      <c r="C84" s="17"/>
      <c r="D84" s="17"/>
      <c r="E84" s="17"/>
      <c r="F84" s="17"/>
      <c r="G84" s="17"/>
      <c r="H84" s="17"/>
      <c r="I84" s="17"/>
      <c r="J84" s="4"/>
    </row>
    <row r="85" spans="1:10" ht="13.5" customHeight="1">
      <c r="A85" s="44"/>
      <c r="B85" s="17"/>
      <c r="C85" s="17"/>
      <c r="D85" s="17"/>
      <c r="E85" s="17"/>
      <c r="F85" s="17"/>
      <c r="G85" s="17"/>
      <c r="H85" s="17"/>
      <c r="I85" s="17"/>
      <c r="J85" s="4"/>
    </row>
    <row r="86" spans="1:10" ht="13.5" customHeight="1">
      <c r="A86" s="44"/>
      <c r="B86" s="17"/>
      <c r="C86" s="17"/>
      <c r="D86" s="17"/>
      <c r="E86" s="17"/>
      <c r="F86" s="17"/>
      <c r="G86" s="17"/>
      <c r="H86" s="17"/>
      <c r="I86" s="17"/>
      <c r="J86" s="4"/>
    </row>
    <row r="87" spans="1:10" ht="13.5" customHeight="1">
      <c r="A87" s="44"/>
      <c r="B87" s="17"/>
      <c r="C87" s="17"/>
      <c r="D87" s="17"/>
      <c r="E87" s="17"/>
      <c r="F87" s="17"/>
      <c r="G87" s="17"/>
      <c r="H87" s="17"/>
      <c r="I87" s="17"/>
      <c r="J87" s="4"/>
    </row>
    <row r="88" spans="1:10" ht="13.5" customHeight="1">
      <c r="A88" s="44"/>
      <c r="B88" s="17"/>
      <c r="C88" s="17"/>
      <c r="D88" s="17"/>
      <c r="E88" s="17"/>
      <c r="F88" s="17"/>
      <c r="G88" s="17"/>
      <c r="H88" s="17"/>
      <c r="I88" s="17"/>
      <c r="J88" s="4"/>
    </row>
    <row r="89" spans="1:10" ht="13.5" customHeight="1">
      <c r="A89" s="44"/>
      <c r="B89" s="17"/>
      <c r="C89" s="17"/>
      <c r="D89" s="17"/>
      <c r="E89" s="17"/>
      <c r="F89" s="17"/>
      <c r="G89" s="17"/>
      <c r="H89" s="17"/>
      <c r="I89" s="17"/>
      <c r="J89" s="4"/>
    </row>
    <row r="90" spans="1:10" ht="13.5" customHeight="1">
      <c r="A90" s="44"/>
      <c r="B90" s="17"/>
      <c r="C90" s="17"/>
      <c r="D90" s="17"/>
      <c r="E90" s="17"/>
      <c r="F90" s="17"/>
      <c r="G90" s="17"/>
      <c r="H90" s="17"/>
      <c r="I90" s="17"/>
      <c r="J90" s="4"/>
    </row>
  </sheetData>
  <sheetProtection algorithmName="SHA-512" hashValue="LKakmNOrGCfZukyAgjhps5IPxtJcfPqheMQJ+nOMErU2o0A8mRwGfIW4akjpDdat0GBERnVDpKm76idKf4tIkw==" saltValue="1OyaGecdmOkqr3cZFye30w==" spinCount="100000" sheet="1" objects="1" scenarios="1" insertColumns="0" insertRows="0" selectLockedCells="1" sort="0"/>
  <sortState ref="B4:J37">
    <sortCondition descending="1" ref="J4:J37"/>
  </sortState>
  <mergeCells count="5">
    <mergeCell ref="D2:D3"/>
    <mergeCell ref="C2:C3"/>
    <mergeCell ref="B2:B3"/>
    <mergeCell ref="A2:A3"/>
    <mergeCell ref="A1:J1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38" sqref="B38"/>
    </sheetView>
  </sheetViews>
  <sheetFormatPr defaultColWidth="6.59765625" defaultRowHeight="13.5" customHeight="1"/>
  <cols>
    <col min="1" max="1" width="9.59765625" style="14" customWidth="1"/>
    <col min="2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SUMIF('EC International II'!C4:C93,"ACCR",'EC International II'!J4:J93)</f>
        <v>0</v>
      </c>
    </row>
    <row r="4" spans="1:2" ht="14.1" customHeight="1">
      <c r="A4" s="14" t="s">
        <v>14</v>
      </c>
      <c r="B4" s="14">
        <f>SUMIF('EC International II'!C4:C93,"ACU",'EC International II'!J4:J93)</f>
        <v>0</v>
      </c>
    </row>
    <row r="5" spans="1:2" ht="14.1" customHeight="1">
      <c r="A5" s="14" t="s">
        <v>37</v>
      </c>
      <c r="B5" s="14">
        <f>SUMIF('EC International II'!C4:C93,"AMA",'EC International II'!J4:J93)</f>
        <v>0</v>
      </c>
    </row>
    <row r="6" spans="1:2" ht="14.1" customHeight="1">
      <c r="A6" s="14" t="s">
        <v>38</v>
      </c>
      <c r="B6" s="14">
        <f>SUMIF('EC International II'!C4:C93,"AMOTOE",'EC International II'!J4:J93)</f>
        <v>0</v>
      </c>
    </row>
    <row r="7" spans="1:2" ht="14.1" customHeight="1">
      <c r="A7" s="14" t="s">
        <v>78</v>
      </c>
      <c r="B7" s="14">
        <f>SUMIF('EC International II'!C4:C93,"AMZS",'EC International II'!J4:J93)</f>
        <v>0</v>
      </c>
    </row>
    <row r="8" spans="1:2" ht="14.1" customHeight="1">
      <c r="A8" s="14" t="s">
        <v>39</v>
      </c>
      <c r="B8" s="14">
        <f>SUMIF('EC International II'!C4:C93,"BFMS",'EC International II'!J4:J93)</f>
        <v>0</v>
      </c>
    </row>
    <row r="9" spans="1:2" ht="14.1" customHeight="1">
      <c r="A9" s="14" t="s">
        <v>40</v>
      </c>
      <c r="B9" s="15">
        <f>SUMIF('EC International II'!C4:C93,"BIHAMK",'EC International II'!J4:J93)</f>
        <v>0</v>
      </c>
    </row>
    <row r="10" spans="1:2" ht="14.1" customHeight="1">
      <c r="A10" s="14" t="s">
        <v>41</v>
      </c>
      <c r="B10" s="14">
        <f>SUMIF('EC International II'!C4:C93,"BMF",'EC International II'!J4:J93)</f>
        <v>0</v>
      </c>
    </row>
    <row r="11" spans="1:2" ht="14.1" customHeight="1">
      <c r="A11" s="14" t="s">
        <v>42</v>
      </c>
      <c r="B11" s="14">
        <f>SUMIF('EC International II'!C4:C93,"CMA",'EC International II'!J4:J93)</f>
        <v>0</v>
      </c>
    </row>
    <row r="12" spans="1:2" ht="13.5" customHeight="1">
      <c r="A12" s="14" t="s">
        <v>25</v>
      </c>
      <c r="B12" s="14">
        <f>SUMIF('EC International II'!C4:C93,"CTMSA",'EC International II'!J4:J93)</f>
        <v>0</v>
      </c>
    </row>
    <row r="13" spans="1:2" ht="13.5" customHeight="1">
      <c r="A13" s="14" t="s">
        <v>43</v>
      </c>
      <c r="B13" s="14">
        <f>SUMIF('EC International II'!C4:C93,"CYMF",'EC International II'!J4:J93)</f>
        <v>0</v>
      </c>
    </row>
    <row r="14" spans="1:2" ht="13.5" customHeight="1">
      <c r="A14" s="14" t="s">
        <v>11</v>
      </c>
      <c r="B14" s="14">
        <f>SUMIF('EC International II'!C4:C93,"DMSB",'EC International II'!J4:J93)</f>
        <v>1035</v>
      </c>
    </row>
    <row r="15" spans="1:2" ht="13.5" customHeight="1">
      <c r="A15" s="14" t="s">
        <v>23</v>
      </c>
      <c r="B15" s="14">
        <f>SUMIF('EC International II'!C4:C93,"DMU",'EC International II'!J4:J93)</f>
        <v>0</v>
      </c>
    </row>
    <row r="16" spans="1:2" ht="13.5" customHeight="1">
      <c r="A16" s="14" t="s">
        <v>22</v>
      </c>
      <c r="B16" s="14">
        <f>SUMIF('EC International II'!C4:C93,"EFM",'EC International II'!J4:J93)</f>
        <v>0</v>
      </c>
    </row>
    <row r="17" spans="1:2" ht="13.5" customHeight="1">
      <c r="A17" s="14" t="s">
        <v>16</v>
      </c>
      <c r="B17" s="14">
        <f>SUMIF('EC International II'!C4:C93,"FFM",'EC International II'!J4:J93)</f>
        <v>0</v>
      </c>
    </row>
    <row r="18" spans="1:2" ht="13.5" customHeight="1">
      <c r="A18" s="14" t="s">
        <v>44</v>
      </c>
      <c r="B18" s="14">
        <f>SUMIF('EC International II'!C4:C93,"FMA",'EC International II'!J4:J93)</f>
        <v>0</v>
      </c>
    </row>
    <row r="19" spans="1:2" ht="13.5" customHeight="1">
      <c r="A19" s="14" t="s">
        <v>20</v>
      </c>
      <c r="B19" s="14">
        <f>SUMIF('EC International II'!C4:C93,"FMB",'EC International II'!J4:J93)</f>
        <v>286</v>
      </c>
    </row>
    <row r="20" spans="1:2" ht="13.5" customHeight="1">
      <c r="A20" s="14" t="s">
        <v>7</v>
      </c>
      <c r="B20" s="14">
        <f>SUMIF('EC International II'!C4:C93,"FMI",'EC International II'!J4:J93)</f>
        <v>1134</v>
      </c>
    </row>
    <row r="21" spans="1:2" ht="13.5" customHeight="1">
      <c r="A21" s="14" t="s">
        <v>45</v>
      </c>
      <c r="B21" s="14">
        <f>SUMIF('EC International II'!C4:C93,"FMP",'EC International II'!J4:J93)</f>
        <v>0</v>
      </c>
    </row>
    <row r="22" spans="1:2" ht="13.5" customHeight="1">
      <c r="A22" s="14" t="s">
        <v>46</v>
      </c>
      <c r="B22" s="14">
        <f>SUMIF('EC International II'!C4:C93,"FMRM",'EC International II'!J4:J93)</f>
        <v>0</v>
      </c>
    </row>
    <row r="23" spans="1:2" ht="13.5" customHeight="1">
      <c r="A23" s="14" t="s">
        <v>47</v>
      </c>
      <c r="B23" s="14">
        <f>SUMIF('EC International II'!C4:C93,"FMS",'EC International II'!J4:J93)</f>
        <v>140</v>
      </c>
    </row>
    <row r="24" spans="1:2" ht="13.5" customHeight="1">
      <c r="A24" s="14" t="s">
        <v>48</v>
      </c>
      <c r="B24" s="14">
        <f>SUMIF('EC International II'!C4:C93,"FMU",'EC International II'!J4:J93)</f>
        <v>0</v>
      </c>
    </row>
    <row r="25" spans="1:2" ht="13.5" customHeight="1">
      <c r="A25" s="14" t="s">
        <v>49</v>
      </c>
      <c r="B25" s="14">
        <f>SUMIF('EC International II'!C4:C93,"FRM",'EC International II'!J4:J93)</f>
        <v>0</v>
      </c>
    </row>
    <row r="26" spans="1:2" ht="13.5" customHeight="1">
      <c r="A26" s="14" t="s">
        <v>17</v>
      </c>
      <c r="B26" s="14">
        <f>SUMIF('EC International II'!C4:C93,"KNMV",'EC International II'!J4:J93)</f>
        <v>0</v>
      </c>
    </row>
    <row r="27" spans="1:2" ht="13.5" customHeight="1">
      <c r="A27" s="14" t="s">
        <v>21</v>
      </c>
      <c r="B27" s="14">
        <f>SUMIF('EC International II'!C4:C93,"LaMFS",'EC International II'!J4:J93)</f>
        <v>165</v>
      </c>
    </row>
    <row r="28" spans="1:2" ht="13.5" customHeight="1">
      <c r="A28" s="14" t="s">
        <v>50</v>
      </c>
      <c r="B28" s="14">
        <f>SUMIF('EC International II'!C4:C93,"LMSF",'EC International II'!J4:J93)</f>
        <v>0</v>
      </c>
    </row>
    <row r="29" spans="1:2" ht="13.5" customHeight="1">
      <c r="A29" s="14" t="s">
        <v>24</v>
      </c>
      <c r="B29" s="14">
        <f>SUMIF('EC International II'!C4:C93,"MA",'EC International II'!J4:J93)</f>
        <v>0</v>
      </c>
    </row>
    <row r="30" spans="1:2" ht="13.5" customHeight="1">
      <c r="A30" s="14" t="s">
        <v>51</v>
      </c>
      <c r="B30" s="14">
        <f>SUMIF('EC International II'!C4:C93,"MAMS",'EC International II'!J4:J93)</f>
        <v>0</v>
      </c>
    </row>
    <row r="31" spans="1:2" ht="13.5" customHeight="1">
      <c r="A31" s="14" t="s">
        <v>52</v>
      </c>
      <c r="B31" s="14">
        <f>SUMIF('EC International II'!C4:C93,"MCM",'EC International II'!J4:J93)</f>
        <v>0</v>
      </c>
    </row>
    <row r="32" spans="1:2" ht="13.5" customHeight="1">
      <c r="A32" s="14" t="s">
        <v>53</v>
      </c>
      <c r="B32" s="14">
        <f>SUMIF('EC International II'!C4:C93,"MCUI",'EC International II'!J4:J93)</f>
        <v>0</v>
      </c>
    </row>
    <row r="33" spans="1:2" ht="13.5" customHeight="1">
      <c r="A33" s="14" t="s">
        <v>54</v>
      </c>
      <c r="B33" s="14">
        <f>SUMIF('EC International II'!C4:C93,"MFJ",'EC International II'!J4:J93)</f>
        <v>0</v>
      </c>
    </row>
    <row r="34" spans="1:2" ht="13.5" customHeight="1">
      <c r="A34" s="14" t="s">
        <v>55</v>
      </c>
      <c r="B34" s="14">
        <f>SUMIF('EC International II'!C4:C93,"MFR",'EC International II'!J4:J93)</f>
        <v>0</v>
      </c>
    </row>
    <row r="35" spans="1:2" ht="13.5" customHeight="1">
      <c r="A35" s="14" t="s">
        <v>56</v>
      </c>
      <c r="B35" s="14">
        <f>SUMIF('EC International II'!C4:C93,"MSI",'EC International II'!J4:J93)</f>
        <v>0</v>
      </c>
    </row>
    <row r="36" spans="1:2" ht="13.5" customHeight="1">
      <c r="A36" s="14" t="s">
        <v>57</v>
      </c>
      <c r="B36" s="14">
        <f>SUMIF('EC International II'!C4:C93,"MUL",'EC International II'!J4:J93)</f>
        <v>0</v>
      </c>
    </row>
    <row r="37" spans="1:2" ht="13.5" customHeight="1">
      <c r="A37" s="14" t="s">
        <v>10</v>
      </c>
      <c r="B37" s="14">
        <f>SUMIF('EC International II'!C4:C93,"NMF",'EC International II'!J4:J93)</f>
        <v>25</v>
      </c>
    </row>
    <row r="38" spans="1:2" ht="13.5" customHeight="1">
      <c r="A38" s="14" t="s">
        <v>77</v>
      </c>
      <c r="B38" s="14">
        <f>SUMIF('EC International II'!C4:C93,"OSK",'EC International II'!J4:J93)</f>
        <v>0</v>
      </c>
    </row>
    <row r="39" spans="1:2" ht="13.5" customHeight="1">
      <c r="A39" s="14" t="s">
        <v>12</v>
      </c>
      <c r="B39" s="14">
        <f>SUMIF('EC International II'!C4:C93,"PZM",'EC International II'!J4:J93)</f>
        <v>0</v>
      </c>
    </row>
    <row r="40" spans="1:2" ht="13.5" customHeight="1">
      <c r="A40" s="14" t="s">
        <v>8</v>
      </c>
      <c r="B40" s="14">
        <f>SUMIF('EC International II'!C4:C93,"RFME",'EC International II'!J4:J93)</f>
        <v>0</v>
      </c>
    </row>
    <row r="41" spans="1:2" ht="13.5" customHeight="1">
      <c r="A41" s="14" t="s">
        <v>19</v>
      </c>
      <c r="B41" s="14">
        <f>SUMIF('EC International II'!C4:C93,"SMF",'EC International II'!J4:J93)</f>
        <v>0</v>
      </c>
    </row>
    <row r="42" spans="1:2" ht="13.5" customHeight="1">
      <c r="A42" s="14" t="s">
        <v>15</v>
      </c>
      <c r="B42" s="14">
        <f>SUMIF('EC International II'!C4:C93,"SML",'EC International II'!J4:J93)</f>
        <v>0</v>
      </c>
    </row>
    <row r="43" spans="1:2" ht="13.5" customHeight="1">
      <c r="A43" s="14" t="s">
        <v>6</v>
      </c>
      <c r="B43" s="14">
        <f>SUMIF('EC International II'!C4:C93,"SVEMO",'EC International II'!J4:J93)</f>
        <v>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showGridLines="0" topLeftCell="A6" workbookViewId="0">
      <selection activeCell="B10" sqref="B10"/>
    </sheetView>
  </sheetViews>
  <sheetFormatPr defaultColWidth="4.09765625" defaultRowHeight="13.5" customHeight="1"/>
  <cols>
    <col min="1" max="1" width="4.09765625" style="14" customWidth="1"/>
    <col min="2" max="2" width="17.09765625" style="14" customWidth="1"/>
    <col min="3" max="3" width="6.59765625" style="14" customWidth="1"/>
    <col min="4" max="4" width="7.59765625" style="14" customWidth="1"/>
    <col min="5" max="5" width="9.5" style="14" customWidth="1"/>
    <col min="6" max="6" width="9.69921875" style="14" customWidth="1"/>
    <col min="7" max="7" width="9.59765625" style="14" customWidth="1"/>
    <col min="8" max="8" width="5.19921875" style="14" customWidth="1"/>
    <col min="9" max="9" width="4.09765625" style="14" customWidth="1"/>
    <col min="10" max="10" width="4.8984375" style="14" customWidth="1"/>
    <col min="11" max="11" width="5" style="14" customWidth="1"/>
    <col min="12" max="255" width="4.09765625" style="14" customWidth="1"/>
    <col min="256" max="16384" width="4.09765625" style="1"/>
  </cols>
  <sheetData>
    <row r="1" spans="1:11" ht="35.450000000000003" customHeight="1">
      <c r="A1" s="93" t="s">
        <v>68</v>
      </c>
      <c r="B1" s="94"/>
      <c r="C1" s="94"/>
      <c r="D1" s="94"/>
      <c r="E1" s="94"/>
      <c r="F1" s="94"/>
      <c r="G1" s="94"/>
      <c r="H1" s="94"/>
    </row>
    <row r="2" spans="1:11" ht="24.75" customHeight="1">
      <c r="A2" s="97" t="s">
        <v>1</v>
      </c>
      <c r="B2" s="97" t="s">
        <v>2</v>
      </c>
      <c r="C2" s="97" t="s">
        <v>3</v>
      </c>
      <c r="D2" s="97" t="s">
        <v>4</v>
      </c>
      <c r="E2" s="64">
        <v>42105</v>
      </c>
      <c r="F2" s="64">
        <v>42231</v>
      </c>
      <c r="G2" s="64">
        <v>42239</v>
      </c>
      <c r="H2" s="63"/>
    </row>
    <row r="3" spans="1:11" ht="24" customHeight="1">
      <c r="A3" s="98"/>
      <c r="B3" s="98"/>
      <c r="C3" s="98"/>
      <c r="D3" s="98"/>
      <c r="E3" s="65" t="s">
        <v>58</v>
      </c>
      <c r="F3" s="65" t="s">
        <v>59</v>
      </c>
      <c r="G3" s="65" t="s">
        <v>64</v>
      </c>
      <c r="H3" s="63" t="s">
        <v>5</v>
      </c>
    </row>
    <row r="4" spans="1:11" ht="17.100000000000001" customHeight="1">
      <c r="A4" s="59">
        <v>1</v>
      </c>
      <c r="B4" s="58" t="s">
        <v>194</v>
      </c>
      <c r="C4" s="33" t="s">
        <v>11</v>
      </c>
      <c r="D4" s="33" t="s">
        <v>87</v>
      </c>
      <c r="E4" s="34">
        <v>85</v>
      </c>
      <c r="F4" s="52">
        <v>100</v>
      </c>
      <c r="G4" s="52">
        <v>100</v>
      </c>
      <c r="H4" s="53">
        <f t="shared" ref="H4:H24" si="0">SUM(E4:G4)</f>
        <v>285</v>
      </c>
    </row>
    <row r="5" spans="1:11" ht="17.100000000000001" customHeight="1">
      <c r="A5" s="59">
        <v>2</v>
      </c>
      <c r="B5" s="58" t="s">
        <v>181</v>
      </c>
      <c r="C5" s="33" t="s">
        <v>7</v>
      </c>
      <c r="D5" s="33" t="s">
        <v>107</v>
      </c>
      <c r="E5" s="34">
        <v>100</v>
      </c>
      <c r="F5" s="52">
        <v>70</v>
      </c>
      <c r="G5" s="52">
        <v>85</v>
      </c>
      <c r="H5" s="53">
        <f t="shared" si="0"/>
        <v>255</v>
      </c>
    </row>
    <row r="6" spans="1:11" ht="17.100000000000001" customHeight="1">
      <c r="A6" s="59">
        <v>3</v>
      </c>
      <c r="B6" s="58" t="s">
        <v>195</v>
      </c>
      <c r="C6" s="58" t="s">
        <v>11</v>
      </c>
      <c r="D6" s="58" t="s">
        <v>80</v>
      </c>
      <c r="E6" s="52">
        <v>70</v>
      </c>
      <c r="F6" s="52">
        <v>85</v>
      </c>
      <c r="G6" s="52">
        <v>60</v>
      </c>
      <c r="H6" s="53">
        <f t="shared" si="0"/>
        <v>215</v>
      </c>
      <c r="K6" s="15"/>
    </row>
    <row r="7" spans="1:11" ht="17.100000000000001" customHeight="1">
      <c r="A7" s="59">
        <v>4</v>
      </c>
      <c r="B7" s="58" t="s">
        <v>197</v>
      </c>
      <c r="C7" s="58" t="s">
        <v>11</v>
      </c>
      <c r="D7" s="58" t="s">
        <v>85</v>
      </c>
      <c r="E7" s="52">
        <v>55</v>
      </c>
      <c r="F7" s="52">
        <v>60</v>
      </c>
      <c r="G7" s="52">
        <v>70</v>
      </c>
      <c r="H7" s="53">
        <f t="shared" si="0"/>
        <v>185</v>
      </c>
    </row>
    <row r="8" spans="1:11" ht="17.100000000000001" customHeight="1">
      <c r="A8" s="59">
        <v>5</v>
      </c>
      <c r="B8" s="58" t="s">
        <v>196</v>
      </c>
      <c r="C8" s="58" t="s">
        <v>10</v>
      </c>
      <c r="D8" s="58" t="s">
        <v>85</v>
      </c>
      <c r="E8" s="52">
        <v>60</v>
      </c>
      <c r="F8" s="52">
        <v>40</v>
      </c>
      <c r="G8" s="52">
        <v>55</v>
      </c>
      <c r="H8" s="53">
        <f t="shared" si="0"/>
        <v>155</v>
      </c>
    </row>
    <row r="9" spans="1:11" ht="17.100000000000001" customHeight="1">
      <c r="A9" s="59">
        <v>6</v>
      </c>
      <c r="B9" s="58" t="s">
        <v>189</v>
      </c>
      <c r="C9" s="58" t="s">
        <v>11</v>
      </c>
      <c r="D9" s="58" t="s">
        <v>80</v>
      </c>
      <c r="E9" s="52">
        <v>50</v>
      </c>
      <c r="F9" s="52">
        <v>45</v>
      </c>
      <c r="G9" s="52">
        <v>50</v>
      </c>
      <c r="H9" s="53">
        <f t="shared" si="0"/>
        <v>145</v>
      </c>
    </row>
    <row r="10" spans="1:11" ht="17.100000000000001" customHeight="1">
      <c r="A10" s="59">
        <v>7</v>
      </c>
      <c r="B10" s="58" t="s">
        <v>198</v>
      </c>
      <c r="C10" s="58" t="s">
        <v>22</v>
      </c>
      <c r="D10" s="58" t="s">
        <v>107</v>
      </c>
      <c r="E10" s="52">
        <v>45</v>
      </c>
      <c r="F10" s="52">
        <v>25</v>
      </c>
      <c r="G10" s="52">
        <v>45</v>
      </c>
      <c r="H10" s="53">
        <f t="shared" si="0"/>
        <v>115</v>
      </c>
    </row>
    <row r="11" spans="1:11" ht="17.100000000000001" customHeight="1">
      <c r="A11" s="59">
        <v>8</v>
      </c>
      <c r="B11" s="58" t="s">
        <v>200</v>
      </c>
      <c r="C11" s="58" t="s">
        <v>10</v>
      </c>
      <c r="D11" s="58" t="s">
        <v>107</v>
      </c>
      <c r="E11" s="52">
        <v>35</v>
      </c>
      <c r="F11" s="52">
        <v>35</v>
      </c>
      <c r="G11" s="52">
        <v>30</v>
      </c>
      <c r="H11" s="53">
        <f t="shared" si="0"/>
        <v>100</v>
      </c>
      <c r="K11" s="15"/>
    </row>
    <row r="12" spans="1:11" ht="17.100000000000001" customHeight="1">
      <c r="A12" s="59">
        <v>9</v>
      </c>
      <c r="B12" s="58" t="s">
        <v>266</v>
      </c>
      <c r="C12" s="58" t="s">
        <v>11</v>
      </c>
      <c r="D12" s="58" t="s">
        <v>85</v>
      </c>
      <c r="E12" s="52"/>
      <c r="F12" s="52">
        <v>55</v>
      </c>
      <c r="G12" s="52">
        <v>40</v>
      </c>
      <c r="H12" s="53">
        <f t="shared" si="0"/>
        <v>95</v>
      </c>
    </row>
    <row r="13" spans="1:11" ht="17.100000000000001" customHeight="1">
      <c r="A13" s="59">
        <v>10</v>
      </c>
      <c r="B13" s="58" t="s">
        <v>267</v>
      </c>
      <c r="C13" s="58" t="s">
        <v>10</v>
      </c>
      <c r="D13" s="58" t="s">
        <v>80</v>
      </c>
      <c r="E13" s="52"/>
      <c r="F13" s="52">
        <v>50</v>
      </c>
      <c r="G13" s="52">
        <v>35</v>
      </c>
      <c r="H13" s="53">
        <f t="shared" si="0"/>
        <v>85</v>
      </c>
    </row>
    <row r="14" spans="1:11" ht="17.100000000000001" customHeight="1">
      <c r="A14" s="59">
        <v>11</v>
      </c>
      <c r="B14" s="58" t="s">
        <v>201</v>
      </c>
      <c r="C14" s="58" t="s">
        <v>11</v>
      </c>
      <c r="D14" s="58" t="s">
        <v>85</v>
      </c>
      <c r="E14" s="52">
        <v>30</v>
      </c>
      <c r="F14" s="52">
        <v>30</v>
      </c>
      <c r="G14" s="52">
        <v>22</v>
      </c>
      <c r="H14" s="53">
        <f t="shared" si="0"/>
        <v>82</v>
      </c>
    </row>
    <row r="15" spans="1:11" ht="17.100000000000001" customHeight="1">
      <c r="A15" s="59">
        <v>12</v>
      </c>
      <c r="B15" s="58" t="s">
        <v>203</v>
      </c>
      <c r="C15" s="58" t="s">
        <v>14</v>
      </c>
      <c r="D15" s="58" t="s">
        <v>107</v>
      </c>
      <c r="E15" s="52">
        <v>22</v>
      </c>
      <c r="F15" s="52">
        <v>22</v>
      </c>
      <c r="G15" s="52">
        <v>25</v>
      </c>
      <c r="H15" s="53">
        <f t="shared" si="0"/>
        <v>69</v>
      </c>
    </row>
    <row r="16" spans="1:11" ht="17.100000000000001" customHeight="1">
      <c r="A16" s="59">
        <v>13</v>
      </c>
      <c r="B16" s="58" t="s">
        <v>202</v>
      </c>
      <c r="C16" s="58" t="s">
        <v>11</v>
      </c>
      <c r="D16" s="58" t="s">
        <v>80</v>
      </c>
      <c r="E16" s="52">
        <v>25</v>
      </c>
      <c r="F16" s="52">
        <v>18</v>
      </c>
      <c r="G16" s="52">
        <v>20</v>
      </c>
      <c r="H16" s="53">
        <f t="shared" si="0"/>
        <v>63</v>
      </c>
    </row>
    <row r="17" spans="1:8" ht="17.100000000000001" customHeight="1">
      <c r="A17" s="59">
        <v>14</v>
      </c>
      <c r="B17" s="58" t="s">
        <v>199</v>
      </c>
      <c r="C17" s="58" t="s">
        <v>11</v>
      </c>
      <c r="D17" s="58" t="s">
        <v>85</v>
      </c>
      <c r="E17" s="52">
        <v>40</v>
      </c>
      <c r="F17" s="52">
        <v>20</v>
      </c>
      <c r="G17" s="52"/>
      <c r="H17" s="53">
        <f t="shared" si="0"/>
        <v>60</v>
      </c>
    </row>
    <row r="18" spans="1:8" ht="17.100000000000001" customHeight="1">
      <c r="A18" s="59">
        <v>15</v>
      </c>
      <c r="B18" s="58" t="s">
        <v>204</v>
      </c>
      <c r="C18" s="58" t="s">
        <v>10</v>
      </c>
      <c r="D18" s="58" t="s">
        <v>85</v>
      </c>
      <c r="E18" s="52">
        <v>20</v>
      </c>
      <c r="F18" s="52">
        <v>16</v>
      </c>
      <c r="G18" s="52">
        <v>18</v>
      </c>
      <c r="H18" s="53">
        <f t="shared" si="0"/>
        <v>54</v>
      </c>
    </row>
    <row r="19" spans="1:8" ht="17.100000000000001" customHeight="1">
      <c r="A19" s="59">
        <v>16</v>
      </c>
      <c r="B19" s="58"/>
      <c r="C19" s="58"/>
      <c r="D19" s="58"/>
      <c r="E19" s="52"/>
      <c r="F19" s="52"/>
      <c r="G19" s="52"/>
      <c r="H19" s="53">
        <f t="shared" si="0"/>
        <v>0</v>
      </c>
    </row>
    <row r="20" spans="1:8" ht="17.100000000000001" customHeight="1">
      <c r="A20" s="59">
        <v>17</v>
      </c>
      <c r="B20" s="58"/>
      <c r="C20" s="58"/>
      <c r="D20" s="58"/>
      <c r="E20" s="52"/>
      <c r="F20" s="52"/>
      <c r="G20" s="52"/>
      <c r="H20" s="53">
        <f t="shared" si="0"/>
        <v>0</v>
      </c>
    </row>
    <row r="21" spans="1:8" ht="17.100000000000001" customHeight="1">
      <c r="A21" s="59">
        <v>18</v>
      </c>
      <c r="B21" s="58"/>
      <c r="C21" s="58"/>
      <c r="D21" s="58"/>
      <c r="E21" s="52"/>
      <c r="F21" s="52"/>
      <c r="G21" s="52"/>
      <c r="H21" s="53">
        <f t="shared" si="0"/>
        <v>0</v>
      </c>
    </row>
    <row r="22" spans="1:8" ht="17.100000000000001" customHeight="1">
      <c r="A22" s="59">
        <v>19</v>
      </c>
      <c r="B22" s="58"/>
      <c r="C22" s="58"/>
      <c r="D22" s="58"/>
      <c r="E22" s="52"/>
      <c r="F22" s="52"/>
      <c r="G22" s="52"/>
      <c r="H22" s="53">
        <f t="shared" si="0"/>
        <v>0</v>
      </c>
    </row>
    <row r="23" spans="1:8" ht="17.100000000000001" customHeight="1">
      <c r="A23" s="59">
        <v>20</v>
      </c>
      <c r="B23" s="58"/>
      <c r="C23" s="58"/>
      <c r="D23" s="58"/>
      <c r="E23" s="52"/>
      <c r="F23" s="52"/>
      <c r="G23" s="52"/>
      <c r="H23" s="53">
        <f t="shared" si="0"/>
        <v>0</v>
      </c>
    </row>
    <row r="24" spans="1:8" ht="17.100000000000001" customHeight="1">
      <c r="A24" s="59">
        <v>21</v>
      </c>
      <c r="B24" s="58"/>
      <c r="C24" s="58"/>
      <c r="D24" s="58"/>
      <c r="E24" s="52"/>
      <c r="F24" s="52"/>
      <c r="G24" s="52"/>
      <c r="H24" s="53">
        <f t="shared" si="0"/>
        <v>0</v>
      </c>
    </row>
    <row r="25" spans="1:8" ht="17.100000000000001" customHeight="1">
      <c r="A25" s="49"/>
      <c r="B25" s="60"/>
      <c r="C25" s="60"/>
      <c r="D25" s="60"/>
      <c r="E25" s="57"/>
      <c r="F25" s="57"/>
      <c r="G25" s="57"/>
      <c r="H25" s="49"/>
    </row>
    <row r="26" spans="1:8" ht="17.100000000000001" customHeight="1">
      <c r="A26" s="49"/>
      <c r="B26" s="60"/>
      <c r="C26" s="60"/>
      <c r="D26" s="60"/>
      <c r="E26" s="57"/>
      <c r="F26" s="57"/>
      <c r="G26" s="57"/>
      <c r="H26" s="49"/>
    </row>
    <row r="27" spans="1:8" ht="17.100000000000001" customHeight="1">
      <c r="A27" s="49"/>
      <c r="B27" s="60"/>
      <c r="C27" s="60"/>
      <c r="D27" s="60"/>
      <c r="E27" s="57"/>
      <c r="F27" s="57"/>
      <c r="G27" s="57"/>
      <c r="H27" s="49"/>
    </row>
    <row r="28" spans="1:8" ht="17.100000000000001" customHeight="1">
      <c r="A28" s="49"/>
      <c r="B28" s="60"/>
      <c r="C28" s="60"/>
      <c r="D28" s="60"/>
      <c r="E28" s="57"/>
      <c r="F28" s="57"/>
      <c r="G28" s="57"/>
      <c r="H28" s="49"/>
    </row>
    <row r="29" spans="1:8" ht="17.100000000000001" customHeight="1">
      <c r="A29" s="49"/>
      <c r="B29" s="56"/>
      <c r="C29" s="56"/>
      <c r="D29" s="56"/>
      <c r="E29" s="56"/>
      <c r="F29" s="56"/>
      <c r="G29" s="56"/>
      <c r="H29" s="49"/>
    </row>
    <row r="30" spans="1:8" ht="17.100000000000001" customHeight="1">
      <c r="A30" s="49"/>
      <c r="B30" s="56"/>
      <c r="C30" s="56"/>
      <c r="D30" s="56"/>
      <c r="E30" s="56"/>
      <c r="F30" s="56"/>
      <c r="G30" s="56"/>
      <c r="H30" s="49"/>
    </row>
    <row r="31" spans="1:8" ht="17.100000000000001" customHeight="1">
      <c r="A31" s="49"/>
      <c r="B31" s="56"/>
      <c r="C31" s="56"/>
      <c r="D31" s="56"/>
      <c r="E31" s="56"/>
      <c r="F31" s="56"/>
      <c r="G31" s="56"/>
      <c r="H31" s="49"/>
    </row>
    <row r="32" spans="1:8" ht="17.100000000000001" customHeight="1">
      <c r="A32" s="49"/>
      <c r="B32" s="56"/>
      <c r="C32" s="56"/>
      <c r="D32" s="56"/>
      <c r="E32" s="56"/>
      <c r="F32" s="56"/>
      <c r="G32" s="56"/>
      <c r="H32" s="49"/>
    </row>
    <row r="33" spans="1:8" ht="17.100000000000001" customHeight="1">
      <c r="A33" s="49"/>
      <c r="B33" s="56"/>
      <c r="C33" s="56"/>
      <c r="D33" s="56"/>
      <c r="E33" s="56"/>
      <c r="F33" s="56"/>
      <c r="G33" s="56"/>
      <c r="H33" s="49"/>
    </row>
    <row r="34" spans="1:8" ht="17.100000000000001" customHeight="1">
      <c r="A34" s="49"/>
      <c r="B34" s="56"/>
      <c r="C34" s="56"/>
      <c r="D34" s="56"/>
      <c r="E34" s="56"/>
      <c r="F34" s="56"/>
      <c r="G34" s="56"/>
      <c r="H34" s="49"/>
    </row>
    <row r="35" spans="1:8" ht="17.100000000000001" customHeight="1">
      <c r="A35" s="49"/>
      <c r="B35" s="56"/>
      <c r="C35" s="56"/>
      <c r="D35" s="56"/>
      <c r="E35" s="56"/>
      <c r="F35" s="56"/>
      <c r="G35" s="56"/>
      <c r="H35" s="49"/>
    </row>
    <row r="36" spans="1:8" ht="17.100000000000001" customHeight="1">
      <c r="A36" s="49"/>
      <c r="B36" s="56"/>
      <c r="C36" s="56"/>
      <c r="D36" s="56"/>
      <c r="E36" s="56"/>
      <c r="F36" s="56"/>
      <c r="G36" s="56"/>
      <c r="H36" s="49"/>
    </row>
    <row r="37" spans="1:8" ht="17.100000000000001" customHeight="1">
      <c r="A37" s="49"/>
      <c r="B37" s="56"/>
      <c r="C37" s="56"/>
      <c r="D37" s="56"/>
      <c r="E37" s="56"/>
      <c r="F37" s="56"/>
      <c r="G37" s="56"/>
      <c r="H37" s="49"/>
    </row>
    <row r="38" spans="1:8" ht="17.100000000000001" customHeight="1">
      <c r="A38" s="49"/>
      <c r="B38" s="56"/>
      <c r="C38" s="56"/>
      <c r="D38" s="56"/>
      <c r="E38" s="56"/>
      <c r="F38" s="56"/>
      <c r="G38" s="56"/>
      <c r="H38" s="49"/>
    </row>
    <row r="39" spans="1:8" ht="17.100000000000001" customHeight="1">
      <c r="A39" s="49"/>
      <c r="B39" s="56"/>
      <c r="C39" s="56"/>
      <c r="D39" s="56"/>
      <c r="E39" s="56"/>
      <c r="F39" s="56"/>
      <c r="G39" s="56"/>
      <c r="H39" s="49"/>
    </row>
    <row r="40" spans="1:8" ht="17.100000000000001" customHeight="1">
      <c r="A40" s="49"/>
      <c r="B40" s="56"/>
      <c r="C40" s="56"/>
      <c r="D40" s="56"/>
      <c r="E40" s="56"/>
      <c r="F40" s="56"/>
      <c r="G40" s="56"/>
      <c r="H40" s="49"/>
    </row>
    <row r="41" spans="1:8" ht="17.100000000000001" customHeight="1">
      <c r="A41" s="49"/>
      <c r="B41" s="56"/>
      <c r="C41" s="56"/>
      <c r="D41" s="56"/>
      <c r="E41" s="56"/>
      <c r="F41" s="56"/>
      <c r="G41" s="56"/>
      <c r="H41" s="49"/>
    </row>
    <row r="42" spans="1:8" ht="17.100000000000001" customHeight="1">
      <c r="A42" s="49"/>
      <c r="B42" s="56"/>
      <c r="C42" s="56"/>
      <c r="D42" s="56"/>
      <c r="E42" s="56"/>
      <c r="F42" s="56"/>
      <c r="G42" s="56"/>
      <c r="H42" s="49"/>
    </row>
    <row r="43" spans="1:8" ht="17.100000000000001" customHeight="1">
      <c r="A43" s="49"/>
      <c r="B43" s="56"/>
      <c r="C43" s="56"/>
      <c r="D43" s="56"/>
      <c r="E43" s="56"/>
      <c r="F43" s="56"/>
      <c r="G43" s="56"/>
      <c r="H43" s="49"/>
    </row>
    <row r="44" spans="1:8" ht="17.100000000000001" customHeight="1">
      <c r="A44" s="49"/>
      <c r="B44" s="56"/>
      <c r="C44" s="56"/>
      <c r="D44" s="56"/>
      <c r="E44" s="56"/>
      <c r="F44" s="56"/>
      <c r="G44" s="56"/>
      <c r="H44" s="49"/>
    </row>
    <row r="45" spans="1:8" ht="17.100000000000001" customHeight="1">
      <c r="A45" s="49"/>
      <c r="B45" s="56"/>
      <c r="C45" s="56"/>
      <c r="D45" s="56"/>
      <c r="E45" s="56"/>
      <c r="F45" s="56"/>
      <c r="G45" s="56"/>
      <c r="H45" s="49"/>
    </row>
    <row r="46" spans="1:8" ht="17.100000000000001" customHeight="1">
      <c r="A46" s="49"/>
      <c r="B46" s="56"/>
      <c r="C46" s="56"/>
      <c r="D46" s="56"/>
      <c r="E46" s="56"/>
      <c r="F46" s="56"/>
      <c r="G46" s="56"/>
      <c r="H46" s="49"/>
    </row>
    <row r="47" spans="1:8" ht="17.100000000000001" customHeight="1">
      <c r="A47" s="49"/>
      <c r="B47" s="56"/>
      <c r="C47" s="56"/>
      <c r="D47" s="56"/>
      <c r="E47" s="56"/>
      <c r="F47" s="56"/>
      <c r="G47" s="56"/>
      <c r="H47" s="49"/>
    </row>
    <row r="48" spans="1:8" ht="17.100000000000001" customHeight="1">
      <c r="A48" s="49"/>
      <c r="B48" s="56"/>
      <c r="C48" s="56"/>
      <c r="D48" s="56"/>
      <c r="E48" s="56"/>
      <c r="F48" s="56"/>
      <c r="G48" s="56"/>
      <c r="H48" s="49"/>
    </row>
    <row r="49" spans="1:8" ht="17.100000000000001" customHeight="1">
      <c r="A49" s="49"/>
      <c r="B49" s="56"/>
      <c r="C49" s="56"/>
      <c r="D49" s="56"/>
      <c r="E49" s="56"/>
      <c r="F49" s="56"/>
      <c r="G49" s="56"/>
      <c r="H49" s="49"/>
    </row>
    <row r="50" spans="1:8" ht="17.100000000000001" customHeight="1">
      <c r="A50" s="49"/>
      <c r="B50" s="56"/>
      <c r="C50" s="56"/>
      <c r="D50" s="56"/>
      <c r="E50" s="56"/>
      <c r="F50" s="56"/>
      <c r="G50" s="56"/>
      <c r="H50" s="49"/>
    </row>
  </sheetData>
  <sheetProtection algorithmName="SHA-512" hashValue="fDjOGMrTruInk6qut/2hc4Xl4a4srrJFdFUxVY5aaP+iWZtuqiNMbbcC+wI3goAfPqRZZ3RmcN9ijEvDijilIQ==" saltValue="f4pvhVgnpPKwMk625ScDng==" spinCount="100000" sheet="1" objects="1" scenarios="1" insertColumns="0" insertRows="0" selectLockedCells="1" sort="0"/>
  <sortState ref="B4:H24">
    <sortCondition descending="1" ref="H4:H24"/>
  </sortState>
  <mergeCells count="5">
    <mergeCell ref="A1:H1"/>
    <mergeCell ref="A2:A3"/>
    <mergeCell ref="B2:B3"/>
    <mergeCell ref="C2:C3"/>
    <mergeCell ref="D2:D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C3" sqref="C3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SUMIF('Women''s Championship'!C4:C50,"ACCR",'Women''s Championship'!H4:H50)</f>
        <v>0</v>
      </c>
    </row>
    <row r="4" spans="1:2" ht="14.1" customHeight="1">
      <c r="A4" s="14" t="s">
        <v>14</v>
      </c>
      <c r="B4" s="14">
        <f>SUMIF('Women''s Championship'!C4:C50,"ACU",'Women''s Championship'!H4:H50)</f>
        <v>69</v>
      </c>
    </row>
    <row r="5" spans="1:2" ht="14.1" customHeight="1">
      <c r="A5" s="14" t="s">
        <v>37</v>
      </c>
      <c r="B5" s="14">
        <f>SUMIF('Women''s Championship'!C4:C50,"AMA",'Women''s Championship'!H4:H50)</f>
        <v>0</v>
      </c>
    </row>
    <row r="6" spans="1:2" ht="14.1" customHeight="1">
      <c r="A6" s="14" t="s">
        <v>38</v>
      </c>
      <c r="B6" s="14">
        <f>SUMIF('Women''s Championship'!C4:C50,"AMOTOE",'Women''s Championship'!H4:H50)</f>
        <v>0</v>
      </c>
    </row>
    <row r="7" spans="1:2" ht="14.1" customHeight="1">
      <c r="A7" s="14" t="s">
        <v>78</v>
      </c>
      <c r="B7" s="14">
        <f>SUMIF('Women''s Championship'!C4:C50,"AMZS",'Women''s Championship'!H4:H50)</f>
        <v>0</v>
      </c>
    </row>
    <row r="8" spans="1:2" ht="14.1" customHeight="1">
      <c r="A8" s="14" t="s">
        <v>39</v>
      </c>
      <c r="B8" s="14">
        <f>SUMIF('Women''s Championship'!C4:C50,"BFMS",'Women''s Championship'!H4:H50)</f>
        <v>0</v>
      </c>
    </row>
    <row r="9" spans="1:2" ht="14.1" customHeight="1">
      <c r="A9" s="14" t="s">
        <v>40</v>
      </c>
      <c r="B9" s="15">
        <f>SUMIF('Women''s Championship'!C4:C50,"BIHAMK",'Women''s Championship'!H4:H50)</f>
        <v>0</v>
      </c>
    </row>
    <row r="10" spans="1:2" ht="14.1" customHeight="1">
      <c r="A10" s="14" t="s">
        <v>41</v>
      </c>
      <c r="B10" s="14">
        <f>SUMIF('Women''s Championship'!C4:C50,"BMF",'Women''s Championship'!H4:H50)</f>
        <v>0</v>
      </c>
    </row>
    <row r="11" spans="1:2" ht="14.1" customHeight="1">
      <c r="A11" s="14" t="s">
        <v>42</v>
      </c>
      <c r="B11" s="14">
        <f>SUMIF('Women''s Championship'!C4:C50,"CMA",'Women''s Championship'!H4:H50)</f>
        <v>0</v>
      </c>
    </row>
    <row r="12" spans="1:2" ht="13.5" customHeight="1">
      <c r="A12" s="14" t="s">
        <v>25</v>
      </c>
      <c r="B12" s="14">
        <f>SUMIF('Women''s Championship'!C4:C50,"CTM",'Women''s Championship'!H4:H50)</f>
        <v>0</v>
      </c>
    </row>
    <row r="13" spans="1:2" ht="13.5" customHeight="1">
      <c r="A13" s="14" t="s">
        <v>43</v>
      </c>
      <c r="B13" s="14">
        <f>SUMIF('Women''s Championship'!C4:C50,"CYMF",'Women''s Championship'!H4:H50)</f>
        <v>0</v>
      </c>
    </row>
    <row r="14" spans="1:2" ht="13.5" customHeight="1">
      <c r="A14" s="14" t="s">
        <v>11</v>
      </c>
      <c r="B14" s="14">
        <f>SUMIF('Women''s Championship'!C4:C50,"DMSB",'Women''s Championship'!H4:H50)</f>
        <v>1130</v>
      </c>
    </row>
    <row r="15" spans="1:2" ht="13.5" customHeight="1">
      <c r="A15" s="14" t="s">
        <v>23</v>
      </c>
      <c r="B15" s="14">
        <f>SUMIF('Women''s Championship'!C4:C50,"DMU",'Women''s Championship'!H4:H50)</f>
        <v>0</v>
      </c>
    </row>
    <row r="16" spans="1:2" ht="13.5" customHeight="1">
      <c r="A16" s="14" t="s">
        <v>22</v>
      </c>
      <c r="B16" s="14">
        <f>SUMIF('Women''s Championship'!C4:C50,"EMF",'Women''s Championship'!H4:H50)</f>
        <v>115</v>
      </c>
    </row>
    <row r="17" spans="1:2" ht="13.5" customHeight="1">
      <c r="A17" s="14" t="s">
        <v>16</v>
      </c>
      <c r="B17" s="14">
        <f>SUMIF('Women''s Championship'!C4:C50,"FFM",'Women''s Championship'!H4:H50)</f>
        <v>0</v>
      </c>
    </row>
    <row r="18" spans="1:2" ht="13.5" customHeight="1">
      <c r="A18" s="14" t="s">
        <v>44</v>
      </c>
      <c r="B18" s="14">
        <f>SUMIF('Women''s Championship'!C4:C50,"FMA",'Women''s Championship'!H4:H50)</f>
        <v>0</v>
      </c>
    </row>
    <row r="19" spans="1:2" ht="13.5" customHeight="1">
      <c r="A19" s="14" t="s">
        <v>20</v>
      </c>
      <c r="B19" s="14">
        <f>SUMIF('Women''s Championship'!C4:C50,"FMB",'Women''s Championship'!H4:H50)</f>
        <v>0</v>
      </c>
    </row>
    <row r="20" spans="1:2" ht="13.5" customHeight="1">
      <c r="A20" s="14" t="s">
        <v>7</v>
      </c>
      <c r="B20" s="14">
        <f>SUMIF('Women''s Championship'!C4:C50,"FMI",'Women''s Championship'!H4:H50)</f>
        <v>255</v>
      </c>
    </row>
    <row r="21" spans="1:2" ht="13.5" customHeight="1">
      <c r="A21" s="14" t="s">
        <v>45</v>
      </c>
      <c r="B21" s="14">
        <f>SUMIF('Women''s Championship'!C4:C50,"FMP",'Women''s Championship'!H4:H50)</f>
        <v>0</v>
      </c>
    </row>
    <row r="22" spans="1:2" ht="13.5" customHeight="1">
      <c r="A22" s="14" t="s">
        <v>46</v>
      </c>
      <c r="B22" s="14">
        <f>SUMIF('Women''s Championship'!C4:C50,"FMRM",'Women''s Championship'!H4:H50)</f>
        <v>0</v>
      </c>
    </row>
    <row r="23" spans="1:2" ht="13.5" customHeight="1">
      <c r="A23" s="14" t="s">
        <v>47</v>
      </c>
      <c r="B23" s="14">
        <f>SUMIF('Women''s Championship'!C4:C50,"FMS",'Women''s Championship'!H4:H50)</f>
        <v>0</v>
      </c>
    </row>
    <row r="24" spans="1:2" ht="13.5" customHeight="1">
      <c r="A24" s="14" t="s">
        <v>48</v>
      </c>
      <c r="B24" s="14">
        <f>SUMIF('Women''s Championship'!C4:C50,"FMU",'Women''s Championship'!H4:H50)</f>
        <v>0</v>
      </c>
    </row>
    <row r="25" spans="1:2" ht="13.5" customHeight="1">
      <c r="A25" s="14" t="s">
        <v>49</v>
      </c>
      <c r="B25" s="14">
        <f>SUMIF('Women''s Championship'!C4:C50,"FRM",'Women''s Championship'!H4:H50)</f>
        <v>0</v>
      </c>
    </row>
    <row r="26" spans="1:2" ht="13.5" customHeight="1">
      <c r="A26" s="14" t="s">
        <v>17</v>
      </c>
      <c r="B26" s="14">
        <f>SUMIF('Women''s Championship'!C4:C50,"KNMV",'Women''s Championship'!H4:H50)</f>
        <v>0</v>
      </c>
    </row>
    <row r="27" spans="1:2" ht="13.5" customHeight="1">
      <c r="A27" s="14" t="s">
        <v>21</v>
      </c>
      <c r="B27" s="14">
        <f>SUMIF('Women''s Championship'!C4:C50,"LaMFS",'Women''s Championship'!H4:H50)</f>
        <v>0</v>
      </c>
    </row>
    <row r="28" spans="1:2" ht="13.5" customHeight="1">
      <c r="A28" s="14" t="s">
        <v>50</v>
      </c>
      <c r="B28" s="14">
        <f>SUMIF('Women''s Championship'!C4:C50,"LMSF",'Women''s Championship'!H4:H50)</f>
        <v>0</v>
      </c>
    </row>
    <row r="29" spans="1:2" ht="13.5" customHeight="1">
      <c r="A29" s="14" t="s">
        <v>24</v>
      </c>
      <c r="B29" s="14">
        <f>SUMIF('Women''s Championship'!C4:C50,"MA",'Women''s Championship'!H4:H50)</f>
        <v>0</v>
      </c>
    </row>
    <row r="30" spans="1:2" ht="13.5" customHeight="1">
      <c r="A30" s="14" t="s">
        <v>51</v>
      </c>
      <c r="B30" s="14">
        <f>SUMIF('Women''s Championship'!C4:C50,"MAMS",'Women''s Championship'!H4:H50)</f>
        <v>0</v>
      </c>
    </row>
    <row r="31" spans="1:2" ht="13.5" customHeight="1">
      <c r="A31" s="14" t="s">
        <v>52</v>
      </c>
      <c r="B31" s="14">
        <f>SUMIF('Women''s Championship'!C4:C50,"MCM",'Women''s Championship'!H4:H50)</f>
        <v>0</v>
      </c>
    </row>
    <row r="32" spans="1:2" ht="13.5" customHeight="1">
      <c r="A32" s="14" t="s">
        <v>53</v>
      </c>
      <c r="B32" s="14">
        <f>SUMIF('Women''s Championship'!C4:C50,"MCUI",'Women''s Championship'!H4:H50)</f>
        <v>0</v>
      </c>
    </row>
    <row r="33" spans="1:2" ht="13.5" customHeight="1">
      <c r="A33" s="14" t="s">
        <v>54</v>
      </c>
      <c r="B33" s="14">
        <f>SUMIF('Women''s Championship'!C4:C50,"FMJ",'Women''s Championship'!H4:H50)</f>
        <v>0</v>
      </c>
    </row>
    <row r="34" spans="1:2" ht="13.5" customHeight="1">
      <c r="A34" s="14" t="s">
        <v>55</v>
      </c>
      <c r="B34" s="14">
        <f>SUMIF('Women''s Championship'!C4:C50,"FMR",'Women''s Championship'!H4:H50)</f>
        <v>0</v>
      </c>
    </row>
    <row r="35" spans="1:2" ht="13.5" customHeight="1">
      <c r="A35" s="14" t="s">
        <v>56</v>
      </c>
      <c r="B35" s="14">
        <f>SUMIF('Women''s Championship'!C4:C50,"MSI",'Women''s Championship'!H4:H50)</f>
        <v>0</v>
      </c>
    </row>
    <row r="36" spans="1:2" ht="13.5" customHeight="1">
      <c r="A36" s="14" t="s">
        <v>57</v>
      </c>
      <c r="B36" s="14">
        <f>SUMIF('Women''s Championship'!C4:C50,"MUL",'Women''s Championship'!H4:H50)</f>
        <v>0</v>
      </c>
    </row>
    <row r="37" spans="1:2" ht="13.5" customHeight="1">
      <c r="A37" s="14" t="s">
        <v>10</v>
      </c>
      <c r="B37" s="14">
        <f>SUMIF('Women''s Championship'!C4:C50,"NMF",'Women''s Championship'!H4:H50)</f>
        <v>394</v>
      </c>
    </row>
    <row r="38" spans="1:2" ht="13.5" customHeight="1">
      <c r="A38" s="14" t="s">
        <v>77</v>
      </c>
      <c r="B38" s="14">
        <f>SUMIF('Women''s Championship'!C4:C50,"OSK",'Women''s Championship'!H4:H50)</f>
        <v>0</v>
      </c>
    </row>
    <row r="39" spans="1:2" ht="13.5" customHeight="1">
      <c r="A39" s="14" t="s">
        <v>12</v>
      </c>
      <c r="B39" s="14">
        <f>SUMIF('Women''s Championship'!C4:C50,"PZM",'Women''s Championship'!H4:H50)</f>
        <v>0</v>
      </c>
    </row>
    <row r="40" spans="1:2" ht="13.5" customHeight="1">
      <c r="A40" s="14" t="s">
        <v>8</v>
      </c>
      <c r="B40" s="14">
        <f>SUMIF('Women''s Championship'!C4:C50,"RFME",'Women''s Championship'!H4:H50)</f>
        <v>0</v>
      </c>
    </row>
    <row r="41" spans="1:2" ht="13.5" customHeight="1">
      <c r="A41" s="14" t="s">
        <v>19</v>
      </c>
      <c r="B41" s="14">
        <f>SUMIF('Women''s Championship'!C4:C50,"SMF",'Women''s Championship'!H4:H50)</f>
        <v>0</v>
      </c>
    </row>
    <row r="42" spans="1:2" ht="13.5" customHeight="1">
      <c r="A42" s="14" t="s">
        <v>15</v>
      </c>
      <c r="B42" s="14">
        <f>SUMIF('Women''s Championship'!C4:C50,"SML",'Women''s Championship'!H4:H50)</f>
        <v>0</v>
      </c>
    </row>
    <row r="43" spans="1:2" ht="13.5" customHeight="1">
      <c r="A43" s="14" t="s">
        <v>6</v>
      </c>
      <c r="B43" s="14">
        <f>SUMIF('Women''s Championship'!C4:C50,"SVEMO",'Women''s Championship'!H4:H50)</f>
        <v>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showGridLines="0" topLeftCell="A2" workbookViewId="0">
      <selection activeCell="G10" sqref="G10"/>
    </sheetView>
  </sheetViews>
  <sheetFormatPr defaultColWidth="4.09765625" defaultRowHeight="13.5" customHeight="1"/>
  <cols>
    <col min="1" max="1" width="4.09765625" style="14" customWidth="1"/>
    <col min="2" max="2" width="17.09765625" style="14" customWidth="1"/>
    <col min="3" max="3" width="6.59765625" style="14" customWidth="1"/>
    <col min="4" max="4" width="7.59765625" style="14" customWidth="1"/>
    <col min="5" max="5" width="9.69921875" style="14" customWidth="1"/>
    <col min="6" max="6" width="10" style="14" customWidth="1"/>
    <col min="7" max="7" width="9.5" style="14" customWidth="1"/>
    <col min="8" max="8" width="5.19921875" style="14" hidden="1" customWidth="1"/>
    <col min="9" max="9" width="4.09765625" style="14" customWidth="1"/>
    <col min="10" max="10" width="4.8984375" style="14" customWidth="1"/>
    <col min="11" max="11" width="5" style="14" customWidth="1"/>
    <col min="12" max="255" width="4.09765625" style="14" customWidth="1"/>
    <col min="256" max="16384" width="4.09765625" style="1"/>
  </cols>
  <sheetData>
    <row r="1" spans="1:11" ht="35.450000000000003" customHeight="1">
      <c r="A1" s="93" t="s">
        <v>70</v>
      </c>
      <c r="B1" s="94"/>
      <c r="C1" s="94"/>
      <c r="D1" s="94"/>
      <c r="E1" s="94"/>
      <c r="F1" s="94"/>
      <c r="G1" s="94"/>
      <c r="H1" s="94"/>
    </row>
    <row r="2" spans="1:11" ht="24.75" customHeight="1">
      <c r="A2" s="97" t="s">
        <v>1</v>
      </c>
      <c r="B2" s="97" t="s">
        <v>2</v>
      </c>
      <c r="C2" s="97" t="s">
        <v>3</v>
      </c>
      <c r="D2" s="97" t="s">
        <v>4</v>
      </c>
      <c r="E2" s="62">
        <v>42105</v>
      </c>
      <c r="F2" s="62">
        <v>42231</v>
      </c>
      <c r="G2" s="62">
        <v>42238</v>
      </c>
      <c r="H2" s="63"/>
    </row>
    <row r="3" spans="1:11" ht="24" customHeight="1">
      <c r="A3" s="98"/>
      <c r="B3" s="98"/>
      <c r="C3" s="98"/>
      <c r="D3" s="98"/>
      <c r="E3" s="63" t="s">
        <v>58</v>
      </c>
      <c r="F3" s="63" t="s">
        <v>59</v>
      </c>
      <c r="G3" s="63" t="s">
        <v>64</v>
      </c>
      <c r="H3" s="63" t="s">
        <v>5</v>
      </c>
    </row>
    <row r="4" spans="1:11" ht="17.100000000000001" customHeight="1">
      <c r="A4" s="59">
        <v>1</v>
      </c>
      <c r="B4" s="58" t="s">
        <v>205</v>
      </c>
      <c r="C4" s="33" t="s">
        <v>7</v>
      </c>
      <c r="D4" s="33" t="s">
        <v>80</v>
      </c>
      <c r="E4" s="34">
        <v>85</v>
      </c>
      <c r="F4" s="52"/>
      <c r="G4" s="52"/>
      <c r="H4" s="53">
        <f t="shared" ref="H4:H50" si="0">SUM(E4:G4)</f>
        <v>85</v>
      </c>
    </row>
    <row r="5" spans="1:11" ht="17.100000000000001" customHeight="1">
      <c r="A5" s="59">
        <v>2</v>
      </c>
      <c r="B5" s="58" t="s">
        <v>209</v>
      </c>
      <c r="C5" s="33" t="s">
        <v>17</v>
      </c>
      <c r="D5" s="33" t="s">
        <v>87</v>
      </c>
      <c r="E5" s="34">
        <v>50</v>
      </c>
      <c r="F5" s="52">
        <v>50</v>
      </c>
      <c r="G5" s="52">
        <v>70</v>
      </c>
      <c r="H5" s="53">
        <f t="shared" si="0"/>
        <v>170</v>
      </c>
    </row>
    <row r="6" spans="1:11" ht="17.100000000000001" customHeight="1">
      <c r="A6" s="59">
        <v>3</v>
      </c>
      <c r="B6" s="58" t="s">
        <v>208</v>
      </c>
      <c r="C6" s="58" t="s">
        <v>11</v>
      </c>
      <c r="D6" s="58" t="s">
        <v>80</v>
      </c>
      <c r="E6" s="52">
        <v>55</v>
      </c>
      <c r="F6" s="52">
        <v>70</v>
      </c>
      <c r="G6" s="52">
        <v>60</v>
      </c>
      <c r="H6" s="53">
        <f t="shared" si="0"/>
        <v>185</v>
      </c>
      <c r="K6" s="15"/>
    </row>
    <row r="7" spans="1:11" ht="17.100000000000001" customHeight="1">
      <c r="A7" s="59">
        <v>4</v>
      </c>
      <c r="B7" s="58" t="s">
        <v>210</v>
      </c>
      <c r="C7" s="58" t="s">
        <v>10</v>
      </c>
      <c r="D7" s="58" t="s">
        <v>80</v>
      </c>
      <c r="E7" s="52">
        <v>45</v>
      </c>
      <c r="F7" s="52"/>
      <c r="G7" s="52"/>
      <c r="H7" s="53">
        <f t="shared" si="0"/>
        <v>45</v>
      </c>
    </row>
    <row r="8" spans="1:11" ht="17.100000000000001" customHeight="1">
      <c r="A8" s="59">
        <v>5</v>
      </c>
      <c r="B8" s="58" t="s">
        <v>269</v>
      </c>
      <c r="C8" s="58" t="s">
        <v>14</v>
      </c>
      <c r="D8" s="58" t="s">
        <v>85</v>
      </c>
      <c r="E8" s="52"/>
      <c r="F8" s="52">
        <v>60</v>
      </c>
      <c r="G8" s="52"/>
      <c r="H8" s="53">
        <f t="shared" si="0"/>
        <v>60</v>
      </c>
    </row>
    <row r="9" spans="1:11" ht="17.100000000000001" customHeight="1">
      <c r="A9" s="59">
        <v>6</v>
      </c>
      <c r="B9" s="58" t="s">
        <v>211</v>
      </c>
      <c r="C9" s="58" t="s">
        <v>20</v>
      </c>
      <c r="D9" s="58" t="s">
        <v>80</v>
      </c>
      <c r="E9" s="52">
        <v>40</v>
      </c>
      <c r="F9" s="52"/>
      <c r="G9" s="52"/>
      <c r="H9" s="53">
        <f t="shared" si="0"/>
        <v>40</v>
      </c>
    </row>
    <row r="10" spans="1:11" ht="17.100000000000001" customHeight="1">
      <c r="A10" s="59">
        <v>7</v>
      </c>
      <c r="B10" s="58" t="s">
        <v>268</v>
      </c>
      <c r="C10" s="58" t="s">
        <v>10</v>
      </c>
      <c r="D10" s="58" t="s">
        <v>85</v>
      </c>
      <c r="E10" s="52"/>
      <c r="F10" s="52">
        <v>100</v>
      </c>
      <c r="G10" s="52"/>
      <c r="H10" s="53">
        <f t="shared" si="0"/>
        <v>100</v>
      </c>
    </row>
    <row r="11" spans="1:11" ht="17.100000000000001" customHeight="1">
      <c r="A11" s="59">
        <v>8</v>
      </c>
      <c r="B11" s="58" t="s">
        <v>192</v>
      </c>
      <c r="C11" s="58" t="s">
        <v>7</v>
      </c>
      <c r="D11" s="58" t="s">
        <v>85</v>
      </c>
      <c r="E11" s="52">
        <v>100</v>
      </c>
      <c r="F11" s="52"/>
      <c r="G11" s="52"/>
      <c r="H11" s="53">
        <f t="shared" si="0"/>
        <v>100</v>
      </c>
      <c r="K11" s="15"/>
    </row>
    <row r="12" spans="1:11" ht="17.100000000000001" customHeight="1">
      <c r="A12" s="59">
        <v>9</v>
      </c>
      <c r="B12" s="58" t="s">
        <v>206</v>
      </c>
      <c r="C12" s="58" t="s">
        <v>14</v>
      </c>
      <c r="D12" s="58" t="s">
        <v>85</v>
      </c>
      <c r="E12" s="52">
        <v>70</v>
      </c>
      <c r="F12" s="52">
        <v>85</v>
      </c>
      <c r="G12" s="52">
        <v>100</v>
      </c>
      <c r="H12" s="53">
        <f t="shared" si="0"/>
        <v>255</v>
      </c>
    </row>
    <row r="13" spans="1:11" ht="17.100000000000001" customHeight="1">
      <c r="A13" s="59">
        <v>10</v>
      </c>
      <c r="B13" s="58" t="s">
        <v>207</v>
      </c>
      <c r="C13" s="58" t="s">
        <v>14</v>
      </c>
      <c r="D13" s="58" t="s">
        <v>80</v>
      </c>
      <c r="E13" s="52">
        <v>60</v>
      </c>
      <c r="F13" s="52">
        <v>55</v>
      </c>
      <c r="G13" s="52">
        <v>55</v>
      </c>
      <c r="H13" s="53">
        <f t="shared" si="0"/>
        <v>170</v>
      </c>
    </row>
    <row r="14" spans="1:11" ht="17.100000000000001" customHeight="1">
      <c r="A14" s="59">
        <v>11</v>
      </c>
      <c r="B14" s="58" t="s">
        <v>298</v>
      </c>
      <c r="C14" s="58" t="s">
        <v>14</v>
      </c>
      <c r="D14" s="58" t="s">
        <v>299</v>
      </c>
      <c r="E14" s="52"/>
      <c r="F14" s="52"/>
      <c r="G14" s="52">
        <v>85</v>
      </c>
      <c r="H14" s="53">
        <f t="shared" si="0"/>
        <v>85</v>
      </c>
    </row>
    <row r="15" spans="1:11" ht="17.100000000000001" customHeight="1">
      <c r="A15" s="49"/>
      <c r="B15" s="60"/>
      <c r="C15" s="60"/>
      <c r="D15" s="60"/>
      <c r="E15" s="57"/>
      <c r="F15" s="57"/>
      <c r="G15" s="57"/>
      <c r="H15" s="66">
        <f t="shared" si="0"/>
        <v>0</v>
      </c>
    </row>
    <row r="16" spans="1:11" ht="17.100000000000001" customHeight="1">
      <c r="A16" s="49"/>
      <c r="B16" s="60"/>
      <c r="C16" s="60"/>
      <c r="D16" s="60"/>
      <c r="E16" s="57"/>
      <c r="F16" s="57"/>
      <c r="G16" s="57"/>
      <c r="H16" s="61">
        <f t="shared" si="0"/>
        <v>0</v>
      </c>
    </row>
    <row r="17" spans="1:8" ht="17.100000000000001" customHeight="1">
      <c r="A17" s="49"/>
      <c r="B17" s="60"/>
      <c r="C17" s="60"/>
      <c r="D17" s="60"/>
      <c r="E17" s="57"/>
      <c r="F17" s="57"/>
      <c r="G17" s="57"/>
      <c r="H17" s="61">
        <f t="shared" si="0"/>
        <v>0</v>
      </c>
    </row>
    <row r="18" spans="1:8" ht="17.100000000000001" customHeight="1">
      <c r="A18" s="49"/>
      <c r="B18" s="60"/>
      <c r="C18" s="60"/>
      <c r="D18" s="60"/>
      <c r="E18" s="57"/>
      <c r="F18" s="57"/>
      <c r="G18" s="57"/>
      <c r="H18" s="61">
        <f t="shared" si="0"/>
        <v>0</v>
      </c>
    </row>
    <row r="19" spans="1:8" ht="17.100000000000001" customHeight="1">
      <c r="A19" s="49"/>
      <c r="B19" s="60"/>
      <c r="C19" s="60"/>
      <c r="D19" s="60"/>
      <c r="E19" s="57"/>
      <c r="F19" s="57"/>
      <c r="G19" s="57"/>
      <c r="H19" s="61">
        <f t="shared" si="0"/>
        <v>0</v>
      </c>
    </row>
    <row r="20" spans="1:8" ht="17.100000000000001" customHeight="1">
      <c r="A20" s="49"/>
      <c r="B20" s="60"/>
      <c r="C20" s="60"/>
      <c r="D20" s="60"/>
      <c r="E20" s="57"/>
      <c r="F20" s="57"/>
      <c r="G20" s="57"/>
      <c r="H20" s="61">
        <f t="shared" si="0"/>
        <v>0</v>
      </c>
    </row>
    <row r="21" spans="1:8" ht="17.100000000000001" customHeight="1">
      <c r="A21" s="49"/>
      <c r="B21" s="60"/>
      <c r="C21" s="60"/>
      <c r="D21" s="60"/>
      <c r="E21" s="57"/>
      <c r="F21" s="57"/>
      <c r="G21" s="57"/>
      <c r="H21" s="61">
        <f t="shared" si="0"/>
        <v>0</v>
      </c>
    </row>
    <row r="22" spans="1:8" ht="17.100000000000001" customHeight="1">
      <c r="A22" s="49"/>
      <c r="B22" s="60"/>
      <c r="C22" s="60"/>
      <c r="D22" s="60"/>
      <c r="E22" s="57"/>
      <c r="F22" s="57"/>
      <c r="G22" s="57"/>
      <c r="H22" s="61">
        <f t="shared" si="0"/>
        <v>0</v>
      </c>
    </row>
    <row r="23" spans="1:8" ht="17.100000000000001" customHeight="1">
      <c r="A23" s="49"/>
      <c r="B23" s="60"/>
      <c r="C23" s="60"/>
      <c r="D23" s="60"/>
      <c r="E23" s="57"/>
      <c r="F23" s="57"/>
      <c r="G23" s="57"/>
      <c r="H23" s="61">
        <f t="shared" si="0"/>
        <v>0</v>
      </c>
    </row>
    <row r="24" spans="1:8" ht="17.100000000000001" customHeight="1">
      <c r="A24" s="49"/>
      <c r="B24" s="60"/>
      <c r="C24" s="60"/>
      <c r="D24" s="60"/>
      <c r="E24" s="57"/>
      <c r="F24" s="57"/>
      <c r="G24" s="57"/>
      <c r="H24" s="61">
        <f t="shared" si="0"/>
        <v>0</v>
      </c>
    </row>
    <row r="25" spans="1:8" ht="17.100000000000001" customHeight="1">
      <c r="A25" s="49"/>
      <c r="B25" s="60"/>
      <c r="C25" s="60"/>
      <c r="D25" s="60"/>
      <c r="E25" s="57"/>
      <c r="F25" s="57"/>
      <c r="G25" s="57"/>
      <c r="H25" s="61">
        <f t="shared" si="0"/>
        <v>0</v>
      </c>
    </row>
    <row r="26" spans="1:8" ht="17.100000000000001" customHeight="1">
      <c r="A26" s="49"/>
      <c r="B26" s="60"/>
      <c r="C26" s="60"/>
      <c r="D26" s="60"/>
      <c r="E26" s="57"/>
      <c r="F26" s="57"/>
      <c r="G26" s="57"/>
      <c r="H26" s="61">
        <f t="shared" si="0"/>
        <v>0</v>
      </c>
    </row>
    <row r="27" spans="1:8" ht="17.100000000000001" customHeight="1">
      <c r="A27" s="49"/>
      <c r="B27" s="60"/>
      <c r="C27" s="60"/>
      <c r="D27" s="60"/>
      <c r="E27" s="57"/>
      <c r="F27" s="57"/>
      <c r="G27" s="57"/>
      <c r="H27" s="61">
        <f t="shared" si="0"/>
        <v>0</v>
      </c>
    </row>
    <row r="28" spans="1:8" ht="17.100000000000001" customHeight="1">
      <c r="A28" s="49"/>
      <c r="B28" s="60"/>
      <c r="C28" s="60"/>
      <c r="D28" s="60"/>
      <c r="E28" s="57"/>
      <c r="F28" s="57"/>
      <c r="G28" s="57"/>
      <c r="H28" s="61">
        <f t="shared" si="0"/>
        <v>0</v>
      </c>
    </row>
    <row r="29" spans="1:8" ht="17.100000000000001" customHeight="1">
      <c r="A29" s="49"/>
      <c r="B29" s="56"/>
      <c r="C29" s="56"/>
      <c r="D29" s="56"/>
      <c r="E29" s="56"/>
      <c r="F29" s="56"/>
      <c r="G29" s="56"/>
      <c r="H29" s="61">
        <f t="shared" si="0"/>
        <v>0</v>
      </c>
    </row>
    <row r="30" spans="1:8" ht="17.100000000000001" customHeight="1">
      <c r="A30" s="49"/>
      <c r="B30" s="56"/>
      <c r="C30" s="56"/>
      <c r="D30" s="56"/>
      <c r="E30" s="56"/>
      <c r="F30" s="56"/>
      <c r="G30" s="56"/>
      <c r="H30" s="61">
        <f t="shared" si="0"/>
        <v>0</v>
      </c>
    </row>
    <row r="31" spans="1:8" ht="17.100000000000001" customHeight="1">
      <c r="A31" s="49"/>
      <c r="B31" s="56"/>
      <c r="C31" s="56"/>
      <c r="D31" s="56"/>
      <c r="E31" s="56"/>
      <c r="F31" s="56"/>
      <c r="G31" s="56"/>
      <c r="H31" s="61">
        <f t="shared" si="0"/>
        <v>0</v>
      </c>
    </row>
    <row r="32" spans="1:8" ht="17.100000000000001" customHeight="1">
      <c r="A32" s="49"/>
      <c r="B32" s="56"/>
      <c r="C32" s="56"/>
      <c r="D32" s="56"/>
      <c r="E32" s="56"/>
      <c r="F32" s="56"/>
      <c r="G32" s="56"/>
      <c r="H32" s="61">
        <f t="shared" si="0"/>
        <v>0</v>
      </c>
    </row>
    <row r="33" spans="1:8" ht="17.100000000000001" customHeight="1">
      <c r="A33" s="49"/>
      <c r="B33" s="56"/>
      <c r="C33" s="56"/>
      <c r="D33" s="56"/>
      <c r="E33" s="56"/>
      <c r="F33" s="56"/>
      <c r="G33" s="56"/>
      <c r="H33" s="61">
        <f t="shared" si="0"/>
        <v>0</v>
      </c>
    </row>
    <row r="34" spans="1:8" ht="17.100000000000001" customHeight="1">
      <c r="A34" s="49"/>
      <c r="B34" s="56"/>
      <c r="C34" s="56"/>
      <c r="D34" s="56"/>
      <c r="E34" s="56"/>
      <c r="F34" s="56"/>
      <c r="G34" s="56"/>
      <c r="H34" s="61">
        <f t="shared" si="0"/>
        <v>0</v>
      </c>
    </row>
    <row r="35" spans="1:8" ht="17.100000000000001" customHeight="1">
      <c r="A35" s="49"/>
      <c r="B35" s="56"/>
      <c r="C35" s="56"/>
      <c r="D35" s="56"/>
      <c r="E35" s="56"/>
      <c r="F35" s="56"/>
      <c r="G35" s="56"/>
      <c r="H35" s="61">
        <f t="shared" si="0"/>
        <v>0</v>
      </c>
    </row>
    <row r="36" spans="1:8" ht="17.100000000000001" customHeight="1">
      <c r="A36" s="49"/>
      <c r="B36" s="56"/>
      <c r="C36" s="56"/>
      <c r="D36" s="56"/>
      <c r="E36" s="56"/>
      <c r="F36" s="56"/>
      <c r="G36" s="56"/>
      <c r="H36" s="61">
        <f t="shared" si="0"/>
        <v>0</v>
      </c>
    </row>
    <row r="37" spans="1:8" ht="17.100000000000001" customHeight="1">
      <c r="A37" s="49"/>
      <c r="B37" s="56"/>
      <c r="C37" s="56"/>
      <c r="D37" s="56"/>
      <c r="E37" s="56"/>
      <c r="F37" s="56"/>
      <c r="G37" s="56"/>
      <c r="H37" s="61">
        <f t="shared" si="0"/>
        <v>0</v>
      </c>
    </row>
    <row r="38" spans="1:8" ht="17.100000000000001" customHeight="1">
      <c r="A38" s="49"/>
      <c r="B38" s="56"/>
      <c r="C38" s="56"/>
      <c r="D38" s="56"/>
      <c r="E38" s="56"/>
      <c r="F38" s="56"/>
      <c r="G38" s="56"/>
      <c r="H38" s="61">
        <f t="shared" si="0"/>
        <v>0</v>
      </c>
    </row>
    <row r="39" spans="1:8" ht="17.100000000000001" customHeight="1">
      <c r="A39" s="49"/>
      <c r="B39" s="56"/>
      <c r="C39" s="56"/>
      <c r="D39" s="56"/>
      <c r="E39" s="56"/>
      <c r="F39" s="56"/>
      <c r="G39" s="56"/>
      <c r="H39" s="61">
        <f t="shared" si="0"/>
        <v>0</v>
      </c>
    </row>
    <row r="40" spans="1:8" ht="17.100000000000001" customHeight="1">
      <c r="A40" s="49"/>
      <c r="B40" s="56"/>
      <c r="C40" s="56"/>
      <c r="D40" s="56"/>
      <c r="E40" s="56"/>
      <c r="F40" s="56"/>
      <c r="G40" s="56"/>
      <c r="H40" s="61">
        <f t="shared" si="0"/>
        <v>0</v>
      </c>
    </row>
    <row r="41" spans="1:8" ht="17.100000000000001" customHeight="1">
      <c r="A41" s="49"/>
      <c r="B41" s="56"/>
      <c r="C41" s="56"/>
      <c r="D41" s="56"/>
      <c r="E41" s="56"/>
      <c r="F41" s="56"/>
      <c r="G41" s="56"/>
      <c r="H41" s="61">
        <f t="shared" si="0"/>
        <v>0</v>
      </c>
    </row>
    <row r="42" spans="1:8" ht="17.100000000000001" customHeight="1">
      <c r="A42" s="49"/>
      <c r="B42" s="56"/>
      <c r="C42" s="56"/>
      <c r="D42" s="56"/>
      <c r="E42" s="56"/>
      <c r="F42" s="56"/>
      <c r="G42" s="56"/>
      <c r="H42" s="61">
        <f t="shared" si="0"/>
        <v>0</v>
      </c>
    </row>
    <row r="43" spans="1:8" ht="17.100000000000001" customHeight="1">
      <c r="A43" s="49"/>
      <c r="B43" s="56"/>
      <c r="C43" s="56"/>
      <c r="D43" s="56"/>
      <c r="E43" s="56"/>
      <c r="F43" s="56"/>
      <c r="G43" s="56"/>
      <c r="H43" s="61">
        <f t="shared" si="0"/>
        <v>0</v>
      </c>
    </row>
    <row r="44" spans="1:8" ht="17.100000000000001" customHeight="1">
      <c r="A44" s="49"/>
      <c r="B44" s="56"/>
      <c r="C44" s="56"/>
      <c r="D44" s="56"/>
      <c r="E44" s="56"/>
      <c r="F44" s="56"/>
      <c r="G44" s="56"/>
      <c r="H44" s="61">
        <f t="shared" si="0"/>
        <v>0</v>
      </c>
    </row>
    <row r="45" spans="1:8" ht="17.100000000000001" customHeight="1">
      <c r="A45" s="49"/>
      <c r="B45" s="56"/>
      <c r="C45" s="56"/>
      <c r="D45" s="56"/>
      <c r="E45" s="56"/>
      <c r="F45" s="56"/>
      <c r="G45" s="56"/>
      <c r="H45" s="61">
        <f t="shared" si="0"/>
        <v>0</v>
      </c>
    </row>
    <row r="46" spans="1:8" ht="17.100000000000001" customHeight="1">
      <c r="A46" s="49"/>
      <c r="B46" s="56"/>
      <c r="C46" s="56"/>
      <c r="D46" s="56"/>
      <c r="E46" s="56"/>
      <c r="F46" s="56"/>
      <c r="G46" s="56"/>
      <c r="H46" s="61">
        <f t="shared" si="0"/>
        <v>0</v>
      </c>
    </row>
    <row r="47" spans="1:8" ht="17.100000000000001" customHeight="1">
      <c r="A47" s="49"/>
      <c r="B47" s="56"/>
      <c r="C47" s="56"/>
      <c r="D47" s="56"/>
      <c r="E47" s="56"/>
      <c r="F47" s="56"/>
      <c r="G47" s="56"/>
      <c r="H47" s="61">
        <f t="shared" si="0"/>
        <v>0</v>
      </c>
    </row>
    <row r="48" spans="1:8" ht="17.100000000000001" customHeight="1">
      <c r="A48" s="49"/>
      <c r="B48" s="56"/>
      <c r="C48" s="56"/>
      <c r="D48" s="56"/>
      <c r="E48" s="56"/>
      <c r="F48" s="56"/>
      <c r="G48" s="56"/>
      <c r="H48" s="61">
        <f t="shared" si="0"/>
        <v>0</v>
      </c>
    </row>
    <row r="49" spans="1:8" ht="17.100000000000001" customHeight="1">
      <c r="A49" s="49"/>
      <c r="B49" s="56"/>
      <c r="C49" s="56"/>
      <c r="D49" s="56"/>
      <c r="E49" s="56"/>
      <c r="F49" s="56"/>
      <c r="G49" s="56"/>
      <c r="H49" s="61">
        <f t="shared" si="0"/>
        <v>0</v>
      </c>
    </row>
    <row r="50" spans="1:8" ht="17.100000000000001" customHeight="1">
      <c r="A50" s="49"/>
      <c r="B50" s="56"/>
      <c r="C50" s="56"/>
      <c r="D50" s="56"/>
      <c r="E50" s="56"/>
      <c r="F50" s="56"/>
      <c r="G50" s="56"/>
      <c r="H50" s="61">
        <f t="shared" si="0"/>
        <v>0</v>
      </c>
    </row>
  </sheetData>
  <sheetProtection algorithmName="SHA-512" hashValue="uBEgcEst/EOE2l6MjXGUtIYUwdc0UTdJNb0HxIktRUzGyh/KFksWnDTDrILA+TpZjnroBAsAuYu3m7q6YLP1Ig==" saltValue="WW4wTyb1FXxQUuIHsBTjsw==" spinCount="100000" sheet="1" objects="1" scenarios="1" insertColumns="0" insertRows="0" selectLockedCells="1" sort="0"/>
  <sortState ref="B4:G14">
    <sortCondition ref="B4:B14"/>
  </sortState>
  <mergeCells count="5">
    <mergeCell ref="A1:H1"/>
    <mergeCell ref="A2:A3"/>
    <mergeCell ref="B2:B3"/>
    <mergeCell ref="C2:C3"/>
    <mergeCell ref="D2:D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38" sqref="B38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SUMIF('Women International'!C4:C50,"ACCR",'Women International'!H4:H50)</f>
        <v>0</v>
      </c>
    </row>
    <row r="4" spans="1:2" ht="14.1" customHeight="1">
      <c r="A4" s="14" t="s">
        <v>14</v>
      </c>
      <c r="B4" s="14">
        <f>SUMIF('Women International'!C4:C50,"ACU",'Women International'!H4:H50)</f>
        <v>570</v>
      </c>
    </row>
    <row r="5" spans="1:2" ht="14.1" customHeight="1">
      <c r="A5" s="14" t="s">
        <v>37</v>
      </c>
      <c r="B5" s="14">
        <f>SUMIF('Women International'!C4:C50,"AMA",'Women International'!H4:H50)</f>
        <v>0</v>
      </c>
    </row>
    <row r="6" spans="1:2" ht="14.1" customHeight="1">
      <c r="A6" s="14" t="s">
        <v>38</v>
      </c>
      <c r="B6" s="14">
        <f>SUMIF('Women International'!C4:C50,"AMOTOE",'Women International'!H4:H50)</f>
        <v>0</v>
      </c>
    </row>
    <row r="7" spans="1:2" ht="14.1" customHeight="1">
      <c r="A7" s="14" t="s">
        <v>78</v>
      </c>
      <c r="B7" s="14">
        <f>SUMIF('Women International'!C4:C50,"AMZS",'Women International'!H4:H50)</f>
        <v>0</v>
      </c>
    </row>
    <row r="8" spans="1:2" ht="14.1" customHeight="1">
      <c r="A8" s="14" t="s">
        <v>39</v>
      </c>
      <c r="B8" s="14">
        <f>SUMIF('Women International'!C4:C50,"BFMS",'Women International'!H4:H50)</f>
        <v>0</v>
      </c>
    </row>
    <row r="9" spans="1:2" ht="14.1" customHeight="1">
      <c r="A9" s="14" t="s">
        <v>40</v>
      </c>
      <c r="B9" s="15">
        <f>SUMIF('Women International'!C4:C50,"BIHAMK",'Women International'!H4:H50)</f>
        <v>0</v>
      </c>
    </row>
    <row r="10" spans="1:2" ht="14.1" customHeight="1">
      <c r="A10" s="14" t="s">
        <v>41</v>
      </c>
      <c r="B10" s="14">
        <f>SUMIF('Women International'!C4:C50,"BMF",'Women International'!H4:H50)</f>
        <v>0</v>
      </c>
    </row>
    <row r="11" spans="1:2" ht="14.1" customHeight="1">
      <c r="A11" s="14" t="s">
        <v>42</v>
      </c>
      <c r="B11" s="14">
        <f>SUMIF('Women International'!C4:C50,"CMA",'Women International'!H4:H50)</f>
        <v>0</v>
      </c>
    </row>
    <row r="12" spans="1:2" ht="13.5" customHeight="1">
      <c r="A12" s="14" t="s">
        <v>25</v>
      </c>
      <c r="B12" s="14">
        <f>SUMIF('Women International'!C4:C50,"CTM",'Women International'!H4:H50)</f>
        <v>0</v>
      </c>
    </row>
    <row r="13" spans="1:2" ht="13.5" customHeight="1">
      <c r="A13" s="14" t="s">
        <v>43</v>
      </c>
      <c r="B13" s="14">
        <f>SUMIF('Women International'!C4:C50,"CYMF",'Women International'!H4:H50)</f>
        <v>0</v>
      </c>
    </row>
    <row r="14" spans="1:2" ht="13.5" customHeight="1">
      <c r="A14" s="14" t="s">
        <v>11</v>
      </c>
      <c r="B14" s="14">
        <f>SUMIF('Women International'!C4:C50,"DMSB",'Women International'!H4:H50)</f>
        <v>185</v>
      </c>
    </row>
    <row r="15" spans="1:2" ht="13.5" customHeight="1">
      <c r="A15" s="14" t="s">
        <v>23</v>
      </c>
      <c r="B15" s="14">
        <f>SUMIF('Women International'!C4:C50,"DMU",'Women International'!H4:H50)</f>
        <v>0</v>
      </c>
    </row>
    <row r="16" spans="1:2" ht="13.5" customHeight="1">
      <c r="A16" s="14" t="s">
        <v>22</v>
      </c>
      <c r="B16" s="14">
        <f>SUMIF('Women International'!C4:C50,"EMF",'Women International'!H4:H50)</f>
        <v>0</v>
      </c>
    </row>
    <row r="17" spans="1:2" ht="13.5" customHeight="1">
      <c r="A17" s="14" t="s">
        <v>16</v>
      </c>
      <c r="B17" s="14">
        <f>SUMIF('Women International'!C4:C50,"FFM",'Women International'!H4:H50)</f>
        <v>0</v>
      </c>
    </row>
    <row r="18" spans="1:2" ht="13.5" customHeight="1">
      <c r="A18" s="14" t="s">
        <v>44</v>
      </c>
      <c r="B18" s="14">
        <f>SUMIF('Women International'!C4:C50,"FMA",'Women International'!H4:H50)</f>
        <v>0</v>
      </c>
    </row>
    <row r="19" spans="1:2" ht="13.5" customHeight="1">
      <c r="A19" s="14" t="s">
        <v>20</v>
      </c>
      <c r="B19" s="14">
        <f>SUMIF('Women International'!C4:C50,"FMB",'Women International'!H4:H50)</f>
        <v>40</v>
      </c>
    </row>
    <row r="20" spans="1:2" ht="13.5" customHeight="1">
      <c r="A20" s="14" t="s">
        <v>7</v>
      </c>
      <c r="B20" s="14">
        <f>SUMIF('Women International'!C4:C50,"FMI",'Women International'!H4:H50)</f>
        <v>185</v>
      </c>
    </row>
    <row r="21" spans="1:2" ht="13.5" customHeight="1">
      <c r="A21" s="14" t="s">
        <v>45</v>
      </c>
      <c r="B21" s="14">
        <f>SUMIF('Women International'!C4:C50,"FMP",'Women International'!H4:H50)</f>
        <v>0</v>
      </c>
    </row>
    <row r="22" spans="1:2" ht="13.5" customHeight="1">
      <c r="A22" s="14" t="s">
        <v>46</v>
      </c>
      <c r="B22" s="14">
        <f>SUMIF('Women International'!C4:C50,"FMRM",'Women International'!H4:H50)</f>
        <v>0</v>
      </c>
    </row>
    <row r="23" spans="1:2" ht="13.5" customHeight="1">
      <c r="A23" s="14" t="s">
        <v>47</v>
      </c>
      <c r="B23" s="14">
        <f>SUMIF('Women International'!C4:C50,"FMS",'Women International'!H4:H50)</f>
        <v>0</v>
      </c>
    </row>
    <row r="24" spans="1:2" ht="13.5" customHeight="1">
      <c r="A24" s="14" t="s">
        <v>48</v>
      </c>
      <c r="B24" s="14">
        <f>SUMIF('Women International'!C4:C50,"FMU",'Women International'!H4:H50)</f>
        <v>0</v>
      </c>
    </row>
    <row r="25" spans="1:2" ht="13.5" customHeight="1">
      <c r="A25" s="14" t="s">
        <v>49</v>
      </c>
      <c r="B25" s="14">
        <f>SUMIF('Women International'!C4:C50,"FRM",'Women International'!H4:H50)</f>
        <v>0</v>
      </c>
    </row>
    <row r="26" spans="1:2" ht="13.5" customHeight="1">
      <c r="A26" s="14" t="s">
        <v>17</v>
      </c>
      <c r="B26" s="14">
        <f>SUMIF('Women International'!C4:C50,"KNMV",'Women International'!H4:H50)</f>
        <v>170</v>
      </c>
    </row>
    <row r="27" spans="1:2" ht="13.5" customHeight="1">
      <c r="A27" s="14" t="s">
        <v>21</v>
      </c>
      <c r="B27" s="14">
        <f>SUMIF('Women International'!C4:C50,"LaMFS",'Women International'!H4:H50)</f>
        <v>0</v>
      </c>
    </row>
    <row r="28" spans="1:2" ht="13.5" customHeight="1">
      <c r="A28" s="14" t="s">
        <v>50</v>
      </c>
      <c r="B28" s="14">
        <f>SUMIF('Women International'!C4:C50,"LMSF",'Women International'!H4:H50)</f>
        <v>0</v>
      </c>
    </row>
    <row r="29" spans="1:2" ht="13.5" customHeight="1">
      <c r="A29" s="14" t="s">
        <v>24</v>
      </c>
      <c r="B29" s="14">
        <f>SUMIF('Women International'!C4:C50,"MA",'Women International'!H4:H50)</f>
        <v>0</v>
      </c>
    </row>
    <row r="30" spans="1:2" ht="13.5" customHeight="1">
      <c r="A30" s="14" t="s">
        <v>51</v>
      </c>
      <c r="B30" s="14">
        <f>SUMIF('Women International'!C4:C50,"MAMS",'Women International'!H4:H50)</f>
        <v>0</v>
      </c>
    </row>
    <row r="31" spans="1:2" ht="13.5" customHeight="1">
      <c r="A31" s="14" t="s">
        <v>52</v>
      </c>
      <c r="B31" s="14">
        <f>SUMIF('Women International'!C4:C50,"MCM",'Women International'!H4:H50)</f>
        <v>0</v>
      </c>
    </row>
    <row r="32" spans="1:2" ht="13.5" customHeight="1">
      <c r="A32" s="14" t="s">
        <v>53</v>
      </c>
      <c r="B32" s="14">
        <f>SUMIF('Women International'!C4:C50,"MCUI",'Women International'!H4:H50)</f>
        <v>0</v>
      </c>
    </row>
    <row r="33" spans="1:2" ht="13.5" customHeight="1">
      <c r="A33" s="14" t="s">
        <v>54</v>
      </c>
      <c r="B33" s="14">
        <f>SUMIF('Women International'!C4:C50,"FMJ",'Women International'!H4:H50)</f>
        <v>0</v>
      </c>
    </row>
    <row r="34" spans="1:2" ht="13.5" customHeight="1">
      <c r="A34" s="14" t="s">
        <v>55</v>
      </c>
      <c r="B34" s="14">
        <f>SUMIF('Women International'!C4:C50,"FMR",'Women International'!H4:H50)</f>
        <v>0</v>
      </c>
    </row>
    <row r="35" spans="1:2" ht="13.5" customHeight="1">
      <c r="A35" s="14" t="s">
        <v>56</v>
      </c>
      <c r="B35" s="14">
        <f>SUMIF('Women International'!C4:C50,"MSI",'Women International'!H4:H50)</f>
        <v>0</v>
      </c>
    </row>
    <row r="36" spans="1:2" ht="13.5" customHeight="1">
      <c r="A36" s="14" t="s">
        <v>57</v>
      </c>
      <c r="B36" s="14">
        <f>SUMIF('Women International'!C4:C50,"MUL",'Women International'!H4:H50)</f>
        <v>0</v>
      </c>
    </row>
    <row r="37" spans="1:2" ht="13.5" customHeight="1">
      <c r="A37" s="14" t="s">
        <v>10</v>
      </c>
      <c r="B37" s="14">
        <f>SUMIF('Women International'!C4:C50,"NMF",'Women International'!H4:H50)</f>
        <v>145</v>
      </c>
    </row>
    <row r="38" spans="1:2" ht="13.5" customHeight="1">
      <c r="A38" s="14" t="s">
        <v>77</v>
      </c>
      <c r="B38" s="14">
        <f>SUMIF('Women International'!C4:C50,"OSK",'Women International'!H4:H50)</f>
        <v>0</v>
      </c>
    </row>
    <row r="39" spans="1:2" ht="13.5" customHeight="1">
      <c r="A39" s="14" t="s">
        <v>12</v>
      </c>
      <c r="B39" s="14">
        <f>SUMIF('Women International'!C4:C50,"PZM",'Women International'!H4:H50)</f>
        <v>0</v>
      </c>
    </row>
    <row r="40" spans="1:2" ht="13.5" customHeight="1">
      <c r="A40" s="14" t="s">
        <v>8</v>
      </c>
      <c r="B40" s="14">
        <f>SUMIF('Women International'!C4:C50,"RFME",'Women International'!H4:H50)</f>
        <v>0</v>
      </c>
    </row>
    <row r="41" spans="1:2" ht="13.5" customHeight="1">
      <c r="A41" s="14" t="s">
        <v>19</v>
      </c>
      <c r="B41" s="14">
        <f>SUMIF('Women International'!C4:C50,"SMF",'Women International'!H4:H50)</f>
        <v>0</v>
      </c>
    </row>
    <row r="42" spans="1:2" ht="13.5" customHeight="1">
      <c r="A42" s="14" t="s">
        <v>15</v>
      </c>
      <c r="B42" s="14">
        <f>SUMIF('Women International'!C4:C50,"SML",'Women International'!H4:H50)</f>
        <v>0</v>
      </c>
    </row>
    <row r="43" spans="1:2" ht="13.5" customHeight="1">
      <c r="A43" s="14" t="s">
        <v>6</v>
      </c>
      <c r="B43" s="14">
        <f>SUMIF('Women International'!C4:C50,"SVEMO",'Women International'!H4:H50)</f>
        <v>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showGridLines="0" topLeftCell="A11" workbookViewId="0">
      <selection activeCell="M20" sqref="M20"/>
    </sheetView>
  </sheetViews>
  <sheetFormatPr defaultColWidth="4.09765625" defaultRowHeight="13.5" customHeight="1"/>
  <cols>
    <col min="1" max="1" width="4.09765625" style="14" customWidth="1"/>
    <col min="2" max="2" width="17.09765625" style="14" customWidth="1"/>
    <col min="3" max="3" width="6.59765625" style="14" customWidth="1"/>
    <col min="4" max="4" width="7.59765625" style="14" customWidth="1"/>
    <col min="5" max="5" width="9.5" style="14" customWidth="1"/>
    <col min="6" max="7" width="9.59765625" style="14" customWidth="1"/>
    <col min="8" max="8" width="5.19921875" style="14" customWidth="1"/>
    <col min="9" max="9" width="4.09765625" style="14" customWidth="1"/>
    <col min="10" max="10" width="4.8984375" style="14" customWidth="1"/>
    <col min="11" max="11" width="5" style="14" customWidth="1"/>
    <col min="12" max="255" width="4.09765625" style="14" customWidth="1"/>
    <col min="256" max="16384" width="4.09765625" style="1"/>
  </cols>
  <sheetData>
    <row r="1" spans="1:11" ht="35.450000000000003" customHeight="1">
      <c r="A1" s="93" t="s">
        <v>69</v>
      </c>
      <c r="B1" s="94"/>
      <c r="C1" s="94"/>
      <c r="D1" s="94"/>
      <c r="E1" s="94"/>
      <c r="F1" s="94"/>
      <c r="G1" s="94"/>
      <c r="H1" s="94"/>
    </row>
    <row r="2" spans="1:11" ht="24.75" customHeight="1">
      <c r="A2" s="97" t="s">
        <v>1</v>
      </c>
      <c r="B2" s="97" t="s">
        <v>2</v>
      </c>
      <c r="C2" s="97" t="s">
        <v>3</v>
      </c>
      <c r="D2" s="97" t="s">
        <v>4</v>
      </c>
      <c r="E2" s="64">
        <v>42105</v>
      </c>
      <c r="F2" s="64">
        <v>42231</v>
      </c>
      <c r="G2" s="64">
        <v>42238</v>
      </c>
      <c r="H2" s="63"/>
    </row>
    <row r="3" spans="1:11" ht="24" customHeight="1">
      <c r="A3" s="98"/>
      <c r="B3" s="98"/>
      <c r="C3" s="98"/>
      <c r="D3" s="98"/>
      <c r="E3" s="65" t="s">
        <v>58</v>
      </c>
      <c r="F3" s="65" t="s">
        <v>59</v>
      </c>
      <c r="G3" s="65" t="s">
        <v>64</v>
      </c>
      <c r="H3" s="63" t="s">
        <v>5</v>
      </c>
    </row>
    <row r="4" spans="1:11" ht="17.100000000000001" customHeight="1">
      <c r="A4" s="59">
        <v>1</v>
      </c>
      <c r="B4" s="58" t="s">
        <v>212</v>
      </c>
      <c r="C4" s="33" t="s">
        <v>14</v>
      </c>
      <c r="D4" s="33" t="s">
        <v>85</v>
      </c>
      <c r="E4" s="34">
        <v>100</v>
      </c>
      <c r="F4" s="52">
        <v>100</v>
      </c>
      <c r="G4" s="52">
        <v>100</v>
      </c>
      <c r="H4" s="53">
        <f t="shared" ref="H4:H31" si="0">SUM(E4:G4)</f>
        <v>300</v>
      </c>
    </row>
    <row r="5" spans="1:11" ht="17.100000000000001" customHeight="1">
      <c r="A5" s="59">
        <v>2</v>
      </c>
      <c r="B5" s="58" t="s">
        <v>213</v>
      </c>
      <c r="C5" s="33" t="s">
        <v>7</v>
      </c>
      <c r="D5" s="33" t="s">
        <v>85</v>
      </c>
      <c r="E5" s="34">
        <v>85</v>
      </c>
      <c r="F5" s="52">
        <v>70</v>
      </c>
      <c r="G5" s="52">
        <v>70</v>
      </c>
      <c r="H5" s="53">
        <f t="shared" si="0"/>
        <v>225</v>
      </c>
    </row>
    <row r="6" spans="1:11" ht="17.100000000000001" customHeight="1">
      <c r="A6" s="59">
        <v>3</v>
      </c>
      <c r="B6" s="58" t="s">
        <v>214</v>
      </c>
      <c r="C6" s="58" t="s">
        <v>14</v>
      </c>
      <c r="D6" s="58" t="s">
        <v>80</v>
      </c>
      <c r="E6" s="52">
        <v>70</v>
      </c>
      <c r="F6" s="52">
        <v>85</v>
      </c>
      <c r="G6" s="52">
        <v>60</v>
      </c>
      <c r="H6" s="53">
        <f t="shared" si="0"/>
        <v>215</v>
      </c>
      <c r="K6" s="15"/>
    </row>
    <row r="7" spans="1:11" ht="17.100000000000001" customHeight="1">
      <c r="A7" s="59">
        <v>4</v>
      </c>
      <c r="B7" s="58" t="s">
        <v>99</v>
      </c>
      <c r="C7" s="58" t="s">
        <v>11</v>
      </c>
      <c r="D7" s="58" t="s">
        <v>85</v>
      </c>
      <c r="E7" s="52">
        <v>50</v>
      </c>
      <c r="F7" s="52">
        <v>55</v>
      </c>
      <c r="G7" s="52">
        <v>85</v>
      </c>
      <c r="H7" s="53">
        <f t="shared" si="0"/>
        <v>190</v>
      </c>
    </row>
    <row r="8" spans="1:11" ht="17.100000000000001" customHeight="1">
      <c r="A8" s="59">
        <v>5</v>
      </c>
      <c r="B8" s="58" t="s">
        <v>122</v>
      </c>
      <c r="C8" s="58" t="s">
        <v>11</v>
      </c>
      <c r="D8" s="58" t="s">
        <v>85</v>
      </c>
      <c r="E8" s="52">
        <v>60</v>
      </c>
      <c r="F8" s="52">
        <v>50</v>
      </c>
      <c r="G8" s="52">
        <v>55</v>
      </c>
      <c r="H8" s="53">
        <f t="shared" si="0"/>
        <v>165</v>
      </c>
    </row>
    <row r="9" spans="1:11" ht="17.100000000000001" customHeight="1">
      <c r="A9" s="59">
        <v>6</v>
      </c>
      <c r="B9" s="58" t="s">
        <v>216</v>
      </c>
      <c r="C9" s="58" t="s">
        <v>10</v>
      </c>
      <c r="D9" s="58" t="s">
        <v>85</v>
      </c>
      <c r="E9" s="52">
        <v>45</v>
      </c>
      <c r="F9" s="52">
        <v>60</v>
      </c>
      <c r="G9" s="52">
        <v>45</v>
      </c>
      <c r="H9" s="53">
        <f t="shared" si="0"/>
        <v>150</v>
      </c>
    </row>
    <row r="10" spans="1:11" ht="17.100000000000001" customHeight="1">
      <c r="A10" s="59">
        <v>7</v>
      </c>
      <c r="B10" s="58" t="s">
        <v>215</v>
      </c>
      <c r="C10" s="58" t="s">
        <v>16</v>
      </c>
      <c r="D10" s="58" t="s">
        <v>80</v>
      </c>
      <c r="E10" s="52">
        <v>55</v>
      </c>
      <c r="F10" s="52">
        <v>30</v>
      </c>
      <c r="G10" s="52">
        <v>50</v>
      </c>
      <c r="H10" s="53">
        <f t="shared" si="0"/>
        <v>135</v>
      </c>
    </row>
    <row r="11" spans="1:11" ht="17.100000000000001" customHeight="1">
      <c r="A11" s="59">
        <v>8</v>
      </c>
      <c r="B11" s="58" t="s">
        <v>134</v>
      </c>
      <c r="C11" s="58" t="s">
        <v>11</v>
      </c>
      <c r="D11" s="58" t="s">
        <v>85</v>
      </c>
      <c r="E11" s="52">
        <v>22</v>
      </c>
      <c r="F11" s="52">
        <v>40</v>
      </c>
      <c r="G11" s="52">
        <v>40</v>
      </c>
      <c r="H11" s="53">
        <f t="shared" si="0"/>
        <v>102</v>
      </c>
      <c r="K11" s="15"/>
    </row>
    <row r="12" spans="1:11" ht="17.100000000000001" customHeight="1">
      <c r="A12" s="59">
        <v>9</v>
      </c>
      <c r="B12" s="58" t="s">
        <v>221</v>
      </c>
      <c r="C12" s="58" t="s">
        <v>24</v>
      </c>
      <c r="D12" s="58" t="s">
        <v>85</v>
      </c>
      <c r="E12" s="52">
        <v>20</v>
      </c>
      <c r="F12" s="52">
        <v>45</v>
      </c>
      <c r="G12" s="52">
        <v>18</v>
      </c>
      <c r="H12" s="53">
        <f t="shared" si="0"/>
        <v>83</v>
      </c>
    </row>
    <row r="13" spans="1:11" ht="17.100000000000001" customHeight="1">
      <c r="A13" s="59">
        <v>10</v>
      </c>
      <c r="B13" s="58" t="s">
        <v>220</v>
      </c>
      <c r="C13" s="58" t="s">
        <v>11</v>
      </c>
      <c r="D13" s="58" t="s">
        <v>80</v>
      </c>
      <c r="E13" s="52">
        <v>25</v>
      </c>
      <c r="F13" s="52">
        <v>20</v>
      </c>
      <c r="G13" s="52">
        <v>25</v>
      </c>
      <c r="H13" s="53">
        <f t="shared" si="0"/>
        <v>70</v>
      </c>
    </row>
    <row r="14" spans="1:11" ht="17.100000000000001" customHeight="1">
      <c r="A14" s="59">
        <v>11</v>
      </c>
      <c r="B14" s="58" t="s">
        <v>217</v>
      </c>
      <c r="C14" s="58" t="s">
        <v>16</v>
      </c>
      <c r="D14" s="58" t="s">
        <v>80</v>
      </c>
      <c r="E14" s="52">
        <v>40</v>
      </c>
      <c r="F14" s="52">
        <v>6</v>
      </c>
      <c r="G14" s="52">
        <v>20</v>
      </c>
      <c r="H14" s="53">
        <f t="shared" si="0"/>
        <v>66</v>
      </c>
    </row>
    <row r="15" spans="1:11" ht="17.100000000000001" customHeight="1">
      <c r="A15" s="59">
        <v>12</v>
      </c>
      <c r="B15" s="51" t="s">
        <v>270</v>
      </c>
      <c r="C15" s="51" t="s">
        <v>14</v>
      </c>
      <c r="D15" s="51" t="s">
        <v>85</v>
      </c>
      <c r="E15" s="52"/>
      <c r="F15" s="52">
        <v>35</v>
      </c>
      <c r="G15" s="52">
        <v>30</v>
      </c>
      <c r="H15" s="53">
        <f t="shared" si="0"/>
        <v>65</v>
      </c>
    </row>
    <row r="16" spans="1:11" ht="17.100000000000001" customHeight="1">
      <c r="A16" s="59">
        <v>13</v>
      </c>
      <c r="B16" s="58" t="s">
        <v>218</v>
      </c>
      <c r="C16" s="58" t="s">
        <v>16</v>
      </c>
      <c r="D16" s="58" t="s">
        <v>80</v>
      </c>
      <c r="E16" s="52">
        <v>35</v>
      </c>
      <c r="F16" s="52">
        <v>14</v>
      </c>
      <c r="G16" s="52">
        <v>16</v>
      </c>
      <c r="H16" s="53">
        <f t="shared" si="0"/>
        <v>65</v>
      </c>
    </row>
    <row r="17" spans="1:8" ht="17.100000000000001" customHeight="1">
      <c r="A17" s="59">
        <v>14</v>
      </c>
      <c r="B17" s="58" t="s">
        <v>222</v>
      </c>
      <c r="C17" s="58" t="s">
        <v>16</v>
      </c>
      <c r="D17" s="58" t="s">
        <v>80</v>
      </c>
      <c r="E17" s="52">
        <v>18</v>
      </c>
      <c r="F17" s="52">
        <v>22</v>
      </c>
      <c r="G17" s="52">
        <v>22</v>
      </c>
      <c r="H17" s="53">
        <f t="shared" si="0"/>
        <v>62</v>
      </c>
    </row>
    <row r="18" spans="1:8" ht="17.100000000000001" customHeight="1">
      <c r="A18" s="59">
        <v>15</v>
      </c>
      <c r="B18" s="58" t="s">
        <v>144</v>
      </c>
      <c r="C18" s="58" t="s">
        <v>11</v>
      </c>
      <c r="D18" s="58" t="s">
        <v>87</v>
      </c>
      <c r="E18" s="52">
        <v>14</v>
      </c>
      <c r="F18" s="52">
        <v>25</v>
      </c>
      <c r="G18" s="52">
        <v>12</v>
      </c>
      <c r="H18" s="53">
        <f t="shared" si="0"/>
        <v>51</v>
      </c>
    </row>
    <row r="19" spans="1:8" ht="17.100000000000001" customHeight="1">
      <c r="A19" s="59">
        <v>16</v>
      </c>
      <c r="B19" s="58" t="s">
        <v>219</v>
      </c>
      <c r="C19" s="58" t="s">
        <v>7</v>
      </c>
      <c r="D19" s="58" t="s">
        <v>85</v>
      </c>
      <c r="E19" s="52">
        <v>30</v>
      </c>
      <c r="F19" s="52">
        <v>9</v>
      </c>
      <c r="G19" s="52">
        <v>10</v>
      </c>
      <c r="H19" s="53">
        <f t="shared" si="0"/>
        <v>49</v>
      </c>
    </row>
    <row r="20" spans="1:8" ht="17.100000000000001" customHeight="1">
      <c r="A20" s="59">
        <v>17</v>
      </c>
      <c r="B20" s="58" t="s">
        <v>226</v>
      </c>
      <c r="C20" s="58" t="s">
        <v>16</v>
      </c>
      <c r="D20" s="58" t="s">
        <v>107</v>
      </c>
      <c r="E20" s="52">
        <v>8</v>
      </c>
      <c r="F20" s="52">
        <v>4</v>
      </c>
      <c r="G20" s="52">
        <v>35</v>
      </c>
      <c r="H20" s="53">
        <f t="shared" si="0"/>
        <v>47</v>
      </c>
    </row>
    <row r="21" spans="1:8" ht="17.100000000000001" customHeight="1">
      <c r="A21" s="59">
        <v>18</v>
      </c>
      <c r="B21" s="58" t="s">
        <v>224</v>
      </c>
      <c r="C21" s="58" t="s">
        <v>40</v>
      </c>
      <c r="D21" s="58" t="s">
        <v>85</v>
      </c>
      <c r="E21" s="52">
        <v>10</v>
      </c>
      <c r="F21" s="52">
        <v>16</v>
      </c>
      <c r="G21" s="52"/>
      <c r="H21" s="53">
        <f t="shared" si="0"/>
        <v>26</v>
      </c>
    </row>
    <row r="22" spans="1:8" ht="17.100000000000001" customHeight="1">
      <c r="A22" s="59">
        <v>19</v>
      </c>
      <c r="B22" s="58" t="s">
        <v>227</v>
      </c>
      <c r="C22" s="58" t="s">
        <v>11</v>
      </c>
      <c r="D22" s="58" t="s">
        <v>85</v>
      </c>
      <c r="E22" s="52">
        <v>7</v>
      </c>
      <c r="F22" s="52">
        <v>18</v>
      </c>
      <c r="G22" s="52"/>
      <c r="H22" s="53">
        <f t="shared" si="0"/>
        <v>25</v>
      </c>
    </row>
    <row r="23" spans="1:8" ht="17.100000000000001" customHeight="1">
      <c r="A23" s="59">
        <v>20</v>
      </c>
      <c r="B23" s="58" t="s">
        <v>228</v>
      </c>
      <c r="C23" s="58" t="s">
        <v>16</v>
      </c>
      <c r="D23" s="58" t="s">
        <v>85</v>
      </c>
      <c r="E23" s="52">
        <v>6</v>
      </c>
      <c r="F23" s="52">
        <v>8</v>
      </c>
      <c r="G23" s="52">
        <v>8</v>
      </c>
      <c r="H23" s="53">
        <f t="shared" si="0"/>
        <v>22</v>
      </c>
    </row>
    <row r="24" spans="1:8" ht="17.100000000000001" customHeight="1">
      <c r="A24" s="80">
        <v>21</v>
      </c>
      <c r="B24" s="81" t="s">
        <v>271</v>
      </c>
      <c r="C24" s="81" t="s">
        <v>20</v>
      </c>
      <c r="D24" s="81" t="s">
        <v>101</v>
      </c>
      <c r="E24" s="82"/>
      <c r="F24" s="82">
        <v>12</v>
      </c>
      <c r="G24" s="82">
        <v>9</v>
      </c>
      <c r="H24" s="83">
        <f t="shared" si="0"/>
        <v>21</v>
      </c>
    </row>
    <row r="25" spans="1:8" ht="17.100000000000001" customHeight="1">
      <c r="A25" s="80">
        <v>22</v>
      </c>
      <c r="B25" s="81" t="s">
        <v>230</v>
      </c>
      <c r="C25" s="81" t="s">
        <v>77</v>
      </c>
      <c r="D25" s="81" t="s">
        <v>80</v>
      </c>
      <c r="E25" s="82">
        <v>4</v>
      </c>
      <c r="F25" s="82">
        <v>2</v>
      </c>
      <c r="G25" s="82">
        <v>14</v>
      </c>
      <c r="H25" s="83">
        <f t="shared" si="0"/>
        <v>20</v>
      </c>
    </row>
    <row r="26" spans="1:8" ht="17.100000000000001" customHeight="1">
      <c r="A26" s="80">
        <v>23</v>
      </c>
      <c r="B26" s="81" t="s">
        <v>223</v>
      </c>
      <c r="C26" s="81" t="s">
        <v>6</v>
      </c>
      <c r="D26" s="81" t="s">
        <v>85</v>
      </c>
      <c r="E26" s="82">
        <v>12</v>
      </c>
      <c r="F26" s="82">
        <v>5</v>
      </c>
      <c r="G26" s="82"/>
      <c r="H26" s="83">
        <f t="shared" si="0"/>
        <v>17</v>
      </c>
    </row>
    <row r="27" spans="1:8" ht="17.100000000000001" customHeight="1">
      <c r="A27" s="89">
        <v>24</v>
      </c>
      <c r="B27" s="81" t="s">
        <v>145</v>
      </c>
      <c r="C27" s="81" t="s">
        <v>20</v>
      </c>
      <c r="D27" s="81" t="s">
        <v>87</v>
      </c>
      <c r="E27" s="82">
        <v>16</v>
      </c>
      <c r="F27" s="82"/>
      <c r="G27" s="82"/>
      <c r="H27" s="83">
        <f t="shared" si="0"/>
        <v>16</v>
      </c>
    </row>
    <row r="28" spans="1:8" ht="17.100000000000001" customHeight="1">
      <c r="A28" s="89">
        <v>25</v>
      </c>
      <c r="B28" s="81" t="s">
        <v>225</v>
      </c>
      <c r="C28" s="81" t="s">
        <v>16</v>
      </c>
      <c r="D28" s="81" t="s">
        <v>107</v>
      </c>
      <c r="E28" s="82">
        <v>9</v>
      </c>
      <c r="F28" s="82">
        <v>7</v>
      </c>
      <c r="G28" s="82"/>
      <c r="H28" s="83">
        <f t="shared" si="0"/>
        <v>16</v>
      </c>
    </row>
    <row r="29" spans="1:8" ht="17.100000000000001" customHeight="1">
      <c r="A29" s="89">
        <v>26</v>
      </c>
      <c r="B29" s="86" t="s">
        <v>272</v>
      </c>
      <c r="C29" s="86" t="s">
        <v>10</v>
      </c>
      <c r="D29" s="86" t="s">
        <v>85</v>
      </c>
      <c r="E29" s="85"/>
      <c r="F29" s="85">
        <v>10</v>
      </c>
      <c r="G29" s="85"/>
      <c r="H29" s="83">
        <f t="shared" si="0"/>
        <v>10</v>
      </c>
    </row>
    <row r="30" spans="1:8" ht="17.100000000000001" customHeight="1">
      <c r="A30" s="89">
        <v>27</v>
      </c>
      <c r="B30" s="87" t="s">
        <v>273</v>
      </c>
      <c r="C30" s="87" t="s">
        <v>10</v>
      </c>
      <c r="D30" s="87" t="s">
        <v>80</v>
      </c>
      <c r="E30" s="88"/>
      <c r="F30" s="88">
        <v>3</v>
      </c>
      <c r="G30" s="88">
        <v>7</v>
      </c>
      <c r="H30" s="83">
        <f t="shared" si="0"/>
        <v>10</v>
      </c>
    </row>
    <row r="31" spans="1:8" ht="17.100000000000001" customHeight="1">
      <c r="A31" s="89">
        <v>28</v>
      </c>
      <c r="B31" s="81" t="s">
        <v>229</v>
      </c>
      <c r="C31" s="81" t="s">
        <v>10</v>
      </c>
      <c r="D31" s="81" t="s">
        <v>87</v>
      </c>
      <c r="E31" s="82">
        <v>5</v>
      </c>
      <c r="F31" s="82"/>
      <c r="G31" s="82"/>
      <c r="H31" s="83">
        <f t="shared" si="0"/>
        <v>5</v>
      </c>
    </row>
    <row r="32" spans="1:8" ht="17.100000000000001" customHeight="1">
      <c r="A32" s="89"/>
    </row>
    <row r="33" spans="1:8" ht="17.100000000000001" customHeight="1">
      <c r="A33" s="89"/>
      <c r="B33" s="87"/>
      <c r="C33" s="87"/>
      <c r="D33" s="87"/>
      <c r="E33" s="88"/>
      <c r="F33" s="88"/>
      <c r="G33" s="88"/>
      <c r="H33" s="83">
        <f t="shared" ref="H33:H42" si="1">SUM(E33:G33)</f>
        <v>0</v>
      </c>
    </row>
    <row r="34" spans="1:8" ht="17.100000000000001" customHeight="1">
      <c r="A34" s="89"/>
      <c r="B34" s="87"/>
      <c r="C34" s="87"/>
      <c r="D34" s="87"/>
      <c r="E34" s="88"/>
      <c r="F34" s="88"/>
      <c r="G34" s="88"/>
      <c r="H34" s="83">
        <f t="shared" si="1"/>
        <v>0</v>
      </c>
    </row>
    <row r="35" spans="1:8" ht="17.100000000000001" customHeight="1">
      <c r="A35" s="89"/>
      <c r="B35" s="87"/>
      <c r="C35" s="87"/>
      <c r="D35" s="87"/>
      <c r="E35" s="88"/>
      <c r="F35" s="88"/>
      <c r="G35" s="88"/>
      <c r="H35" s="83">
        <f t="shared" si="1"/>
        <v>0</v>
      </c>
    </row>
    <row r="36" spans="1:8" ht="17.100000000000001" customHeight="1">
      <c r="A36" s="89"/>
      <c r="B36" s="87"/>
      <c r="C36" s="87"/>
      <c r="D36" s="87"/>
      <c r="E36" s="88"/>
      <c r="F36" s="88"/>
      <c r="G36" s="88"/>
      <c r="H36" s="83">
        <f t="shared" si="1"/>
        <v>0</v>
      </c>
    </row>
    <row r="37" spans="1:8" ht="17.100000000000001" customHeight="1">
      <c r="A37" s="89"/>
      <c r="B37" s="87"/>
      <c r="C37" s="87"/>
      <c r="D37" s="87"/>
      <c r="E37" s="88"/>
      <c r="F37" s="88"/>
      <c r="G37" s="88"/>
      <c r="H37" s="83">
        <f t="shared" si="1"/>
        <v>0</v>
      </c>
    </row>
    <row r="38" spans="1:8" ht="17.100000000000001" customHeight="1">
      <c r="A38" s="89"/>
      <c r="B38" s="87"/>
      <c r="C38" s="87"/>
      <c r="D38" s="87"/>
      <c r="E38" s="88"/>
      <c r="F38" s="88"/>
      <c r="G38" s="88"/>
      <c r="H38" s="83">
        <f t="shared" si="1"/>
        <v>0</v>
      </c>
    </row>
    <row r="39" spans="1:8" ht="17.100000000000001" customHeight="1">
      <c r="A39" s="89"/>
      <c r="B39" s="87"/>
      <c r="C39" s="87"/>
      <c r="D39" s="87"/>
      <c r="E39" s="88"/>
      <c r="F39" s="88"/>
      <c r="G39" s="88"/>
      <c r="H39" s="83">
        <f t="shared" si="1"/>
        <v>0</v>
      </c>
    </row>
    <row r="40" spans="1:8" ht="17.100000000000001" customHeight="1">
      <c r="A40" s="89"/>
      <c r="B40" s="87"/>
      <c r="C40" s="87"/>
      <c r="D40" s="87"/>
      <c r="E40" s="88"/>
      <c r="F40" s="88"/>
      <c r="G40" s="88"/>
      <c r="H40" s="83">
        <f t="shared" si="1"/>
        <v>0</v>
      </c>
    </row>
    <row r="41" spans="1:8" ht="17.100000000000001" customHeight="1">
      <c r="A41" s="89"/>
      <c r="B41" s="87"/>
      <c r="C41" s="87"/>
      <c r="D41" s="87"/>
      <c r="E41" s="88"/>
      <c r="F41" s="88"/>
      <c r="G41" s="88"/>
      <c r="H41" s="83">
        <f t="shared" si="1"/>
        <v>0</v>
      </c>
    </row>
    <row r="42" spans="1:8" ht="17.100000000000001" customHeight="1">
      <c r="A42" s="49"/>
      <c r="B42" s="87"/>
      <c r="C42" s="87"/>
      <c r="D42" s="87"/>
      <c r="E42" s="88"/>
      <c r="F42" s="88"/>
      <c r="G42" s="88"/>
      <c r="H42" s="83">
        <f t="shared" si="1"/>
        <v>0</v>
      </c>
    </row>
    <row r="43" spans="1:8" ht="17.100000000000001" customHeight="1">
      <c r="A43" s="49"/>
      <c r="B43" s="56"/>
      <c r="C43" s="56"/>
      <c r="D43" s="56"/>
      <c r="E43" s="56"/>
      <c r="F43" s="56"/>
      <c r="G43" s="56"/>
      <c r="H43" s="49"/>
    </row>
    <row r="44" spans="1:8" ht="17.100000000000001" customHeight="1">
      <c r="A44" s="49"/>
      <c r="B44" s="56"/>
      <c r="C44" s="56"/>
      <c r="D44" s="56"/>
      <c r="E44" s="56"/>
      <c r="F44" s="56"/>
      <c r="G44" s="56"/>
      <c r="H44" s="49"/>
    </row>
    <row r="45" spans="1:8" ht="17.100000000000001" customHeight="1">
      <c r="A45" s="49"/>
      <c r="B45" s="56"/>
      <c r="C45" s="56"/>
      <c r="D45" s="56"/>
      <c r="E45" s="56"/>
      <c r="F45" s="56"/>
      <c r="G45" s="56"/>
      <c r="H45" s="49"/>
    </row>
    <row r="46" spans="1:8" ht="17.100000000000001" customHeight="1">
      <c r="A46" s="49"/>
      <c r="B46" s="56"/>
      <c r="C46" s="56"/>
      <c r="D46" s="56"/>
      <c r="E46" s="56"/>
      <c r="F46" s="56"/>
      <c r="G46" s="56"/>
      <c r="H46" s="49"/>
    </row>
    <row r="47" spans="1:8" ht="17.100000000000001" customHeight="1">
      <c r="A47" s="49"/>
      <c r="B47" s="56"/>
      <c r="C47" s="56"/>
      <c r="D47" s="56"/>
      <c r="E47" s="56"/>
      <c r="F47" s="56"/>
      <c r="G47" s="56"/>
      <c r="H47" s="49"/>
    </row>
    <row r="48" spans="1:8" ht="17.100000000000001" customHeight="1">
      <c r="A48" s="49"/>
      <c r="B48" s="56"/>
      <c r="C48" s="56"/>
      <c r="D48" s="56"/>
      <c r="E48" s="56"/>
      <c r="F48" s="56"/>
      <c r="G48" s="56"/>
      <c r="H48" s="49"/>
    </row>
    <row r="49" spans="1:8" ht="17.100000000000001" customHeight="1">
      <c r="A49" s="49"/>
      <c r="B49" s="56"/>
      <c r="C49" s="56"/>
      <c r="D49" s="56"/>
      <c r="E49" s="56"/>
      <c r="F49" s="56"/>
      <c r="G49" s="56"/>
      <c r="H49" s="49"/>
    </row>
    <row r="50" spans="1:8" ht="17.100000000000001" customHeight="1">
      <c r="A50" s="49"/>
      <c r="B50" s="56"/>
      <c r="C50" s="56"/>
      <c r="D50" s="56"/>
      <c r="E50" s="56"/>
      <c r="F50" s="56"/>
      <c r="G50" s="56"/>
      <c r="H50" s="49"/>
    </row>
  </sheetData>
  <sheetProtection insertColumns="0" insertRows="0" selectLockedCells="1" sort="0"/>
  <sortState ref="B4:H31">
    <sortCondition descending="1" ref="H4:H31"/>
  </sortState>
  <mergeCells count="5">
    <mergeCell ref="A1:H1"/>
    <mergeCell ref="A2:A3"/>
    <mergeCell ref="B2:B3"/>
    <mergeCell ref="C2:C3"/>
    <mergeCell ref="D2:D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38" sqref="B38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SUMIF('Youth Championship'!C4:C50,"ACCR",'Youth Championship'!H4:H50)</f>
        <v>0</v>
      </c>
    </row>
    <row r="4" spans="1:2" ht="14.1" customHeight="1">
      <c r="A4" s="14" t="s">
        <v>14</v>
      </c>
      <c r="B4" s="14">
        <f>SUMIF('Youth Championship'!C4:C50,"ACU",'Youth Championship'!H4:H50)</f>
        <v>580</v>
      </c>
    </row>
    <row r="5" spans="1:2" ht="14.1" customHeight="1">
      <c r="A5" s="14" t="s">
        <v>37</v>
      </c>
      <c r="B5" s="14">
        <f>SUMIF('Youth Championship'!C4:C50,"AMA",'Youth Championship'!H4:H50)</f>
        <v>0</v>
      </c>
    </row>
    <row r="6" spans="1:2" ht="14.1" customHeight="1">
      <c r="A6" s="14" t="s">
        <v>38</v>
      </c>
      <c r="B6" s="14">
        <f>SUMIF('Youth Championship'!C4:C50,"AMOTOE",'Youth Championship'!H4:H50)</f>
        <v>0</v>
      </c>
    </row>
    <row r="7" spans="1:2" ht="14.1" customHeight="1">
      <c r="A7" s="14" t="s">
        <v>78</v>
      </c>
      <c r="B7" s="14">
        <f>SUMIF('Youth Championship'!C4:C50,"AMZS",'Youth Championship'!H4:H50)</f>
        <v>0</v>
      </c>
    </row>
    <row r="8" spans="1:2" ht="14.1" customHeight="1">
      <c r="A8" s="14" t="s">
        <v>39</v>
      </c>
      <c r="B8" s="14">
        <f>SUMIF('Youth Championship'!C4:C50,"BFMS",'Youth Championship'!H4:H50)</f>
        <v>0</v>
      </c>
    </row>
    <row r="9" spans="1:2" ht="14.1" customHeight="1">
      <c r="A9" s="14" t="s">
        <v>40</v>
      </c>
      <c r="B9" s="15">
        <f>SUMIF('Youth Championship'!C4:C50,"BIHAMK",'Youth Championship'!H4:H50)</f>
        <v>26</v>
      </c>
    </row>
    <row r="10" spans="1:2" ht="14.1" customHeight="1">
      <c r="A10" s="14" t="s">
        <v>41</v>
      </c>
      <c r="B10" s="14">
        <f>SUMIF('Youth Championship'!C4:C50,"BMF",'Youth Championship'!H4:H50)</f>
        <v>0</v>
      </c>
    </row>
    <row r="11" spans="1:2" ht="14.1" customHeight="1">
      <c r="A11" s="14" t="s">
        <v>42</v>
      </c>
      <c r="B11" s="14">
        <f>SUMIF('Youth Championship'!C4:C50,"CMA",'Youth Championship'!H4:H50)</f>
        <v>0</v>
      </c>
    </row>
    <row r="12" spans="1:2" ht="13.5" customHeight="1">
      <c r="A12" s="14" t="s">
        <v>25</v>
      </c>
      <c r="B12" s="14">
        <f>SUMIF('Youth Championship'!C4:C50,"CTM",'Youth Championship'!H4:H50)</f>
        <v>0</v>
      </c>
    </row>
    <row r="13" spans="1:2" ht="13.5" customHeight="1">
      <c r="A13" s="14" t="s">
        <v>43</v>
      </c>
      <c r="B13" s="14">
        <f>SUMIF('Youth Championship'!C4:C50,"CYMF",'Youth Championship'!H4:H50)</f>
        <v>0</v>
      </c>
    </row>
    <row r="14" spans="1:2" ht="13.5" customHeight="1">
      <c r="A14" s="14" t="s">
        <v>11</v>
      </c>
      <c r="B14" s="14">
        <f>SUMIF('Youth Championship'!C4:C50,"DMSB",'Youth Championship'!H4:H50)</f>
        <v>603</v>
      </c>
    </row>
    <row r="15" spans="1:2" ht="13.5" customHeight="1">
      <c r="A15" s="14" t="s">
        <v>23</v>
      </c>
      <c r="B15" s="14">
        <f>SUMIF('Youth Championship'!C4:C50,"DMU",'Youth Championship'!H4:H50)</f>
        <v>0</v>
      </c>
    </row>
    <row r="16" spans="1:2" ht="13.5" customHeight="1">
      <c r="A16" s="14" t="s">
        <v>22</v>
      </c>
      <c r="B16" s="14">
        <f>SUMIF('Youth Championship'!C4:C50,"EMF",'Youth Championship'!H4:H50)</f>
        <v>0</v>
      </c>
    </row>
    <row r="17" spans="1:2" ht="13.5" customHeight="1">
      <c r="A17" s="14" t="s">
        <v>16</v>
      </c>
      <c r="B17" s="14">
        <f>SUMIF('Youth Championship'!C4:C50,"FFM",'Youth Championship'!H4:H50)</f>
        <v>413</v>
      </c>
    </row>
    <row r="18" spans="1:2" ht="13.5" customHeight="1">
      <c r="A18" s="14" t="s">
        <v>44</v>
      </c>
      <c r="B18" s="14">
        <f>SUMIF('Youth Championship'!C4:C50,"FMA",'Youth Championship'!H4:H50)</f>
        <v>0</v>
      </c>
    </row>
    <row r="19" spans="1:2" ht="13.5" customHeight="1">
      <c r="A19" s="14" t="s">
        <v>20</v>
      </c>
      <c r="B19" s="14">
        <f>SUMIF('Youth Championship'!C4:C50,"FMB",'Youth Championship'!H4:H50)</f>
        <v>37</v>
      </c>
    </row>
    <row r="20" spans="1:2" ht="13.5" customHeight="1">
      <c r="A20" s="14" t="s">
        <v>7</v>
      </c>
      <c r="B20" s="14">
        <f>SUMIF('Youth Championship'!C4:C50,"FMI",'Youth Championship'!H4:H50)</f>
        <v>274</v>
      </c>
    </row>
    <row r="21" spans="1:2" ht="13.5" customHeight="1">
      <c r="A21" s="14" t="s">
        <v>45</v>
      </c>
      <c r="B21" s="14">
        <f>SUMIF('Youth Championship'!C4:C50,"FMP",'Youth Championship'!H4:H50)</f>
        <v>0</v>
      </c>
    </row>
    <row r="22" spans="1:2" ht="13.5" customHeight="1">
      <c r="A22" s="14" t="s">
        <v>46</v>
      </c>
      <c r="B22" s="14">
        <f>SUMIF('Youth Championship'!C4:C50,"FMRM",'Youth Championship'!H4:H50)</f>
        <v>0</v>
      </c>
    </row>
    <row r="23" spans="1:2" ht="13.5" customHeight="1">
      <c r="A23" s="14" t="s">
        <v>47</v>
      </c>
      <c r="B23" s="14">
        <f>SUMIF('Youth Championship'!C4:C50,"FMS",'Youth Championship'!H4:H50)</f>
        <v>0</v>
      </c>
    </row>
    <row r="24" spans="1:2" ht="13.5" customHeight="1">
      <c r="A24" s="14" t="s">
        <v>48</v>
      </c>
      <c r="B24" s="14">
        <f>SUMIF('Youth Championship'!C4:C50,"FMU",'Youth Championship'!H4:H50)</f>
        <v>0</v>
      </c>
    </row>
    <row r="25" spans="1:2" ht="13.5" customHeight="1">
      <c r="A25" s="14" t="s">
        <v>49</v>
      </c>
      <c r="B25" s="14">
        <f>SUMIF('Youth Championship'!C4:C50,"FRM",'Youth Championship'!H4:H50)</f>
        <v>0</v>
      </c>
    </row>
    <row r="26" spans="1:2" ht="13.5" customHeight="1">
      <c r="A26" s="14" t="s">
        <v>17</v>
      </c>
      <c r="B26" s="14">
        <f>SUMIF('Youth Championship'!C4:C50,"KNMV",'Youth Championship'!H4:H50)</f>
        <v>0</v>
      </c>
    </row>
    <row r="27" spans="1:2" ht="13.5" customHeight="1">
      <c r="A27" s="14" t="s">
        <v>21</v>
      </c>
      <c r="B27" s="14">
        <f>SUMIF('Youth Championship'!C4:C50,"LaMFS",'Youth Championship'!H4:H50)</f>
        <v>0</v>
      </c>
    </row>
    <row r="28" spans="1:2" ht="13.5" customHeight="1">
      <c r="A28" s="14" t="s">
        <v>50</v>
      </c>
      <c r="B28" s="14">
        <f>SUMIF('Youth Championship'!C4:C50,"LMSF",'Youth Championship'!H4:H50)</f>
        <v>0</v>
      </c>
    </row>
    <row r="29" spans="1:2" ht="13.5" customHeight="1">
      <c r="A29" s="14" t="s">
        <v>24</v>
      </c>
      <c r="B29" s="14">
        <f>SUMIF('Youth Championship'!C4:C50,"MA",'Youth Championship'!H4:H50)</f>
        <v>83</v>
      </c>
    </row>
    <row r="30" spans="1:2" ht="13.5" customHeight="1">
      <c r="A30" s="14" t="s">
        <v>51</v>
      </c>
      <c r="B30" s="14">
        <f>SUMIF('Youth Championship'!C4:C50,"MAMS",'Youth Championship'!H4:H50)</f>
        <v>0</v>
      </c>
    </row>
    <row r="31" spans="1:2" ht="13.5" customHeight="1">
      <c r="A31" s="14" t="s">
        <v>52</v>
      </c>
      <c r="B31" s="14">
        <f>SUMIF('Youth Championship'!C4:C50,"MCM",'Youth Championship'!H4:H50)</f>
        <v>0</v>
      </c>
    </row>
    <row r="32" spans="1:2" ht="13.5" customHeight="1">
      <c r="A32" s="14" t="s">
        <v>53</v>
      </c>
      <c r="B32" s="14">
        <f>SUMIF('Youth Championship'!C4:C50,"MCUI",'Youth Championship'!H4:H50)</f>
        <v>0</v>
      </c>
    </row>
    <row r="33" spans="1:2" ht="13.5" customHeight="1">
      <c r="A33" s="14" t="s">
        <v>54</v>
      </c>
      <c r="B33" s="14">
        <f>SUMIF('Youth Championship'!C4:C50,"FMJ",'Youth Championship'!H4:H50)</f>
        <v>0</v>
      </c>
    </row>
    <row r="34" spans="1:2" ht="13.5" customHeight="1">
      <c r="A34" s="14" t="s">
        <v>55</v>
      </c>
      <c r="B34" s="14">
        <f>SUMIF('Youth Championship'!C4:C50,"FMR",'Youth Championship'!H4:H50)</f>
        <v>0</v>
      </c>
    </row>
    <row r="35" spans="1:2" ht="13.5" customHeight="1">
      <c r="A35" s="14" t="s">
        <v>56</v>
      </c>
      <c r="B35" s="14">
        <f>SUMIF('Youth Championship'!C4:C50,"MSI",'Youth Championship'!H4:H50)</f>
        <v>0</v>
      </c>
    </row>
    <row r="36" spans="1:2" ht="13.5" customHeight="1">
      <c r="A36" s="14" t="s">
        <v>57</v>
      </c>
      <c r="B36" s="14">
        <f>SUMIF('Youth Championship'!C4:C50,"MUL",'Youth Championship'!H4:H50)</f>
        <v>0</v>
      </c>
    </row>
    <row r="37" spans="1:2" ht="13.5" customHeight="1">
      <c r="A37" s="14" t="s">
        <v>10</v>
      </c>
      <c r="B37" s="14">
        <f>SUMIF('Youth Championship'!C4:C50,"NMF",'Youth Championship'!H4:H50)</f>
        <v>175</v>
      </c>
    </row>
    <row r="38" spans="1:2" ht="13.5" customHeight="1">
      <c r="A38" s="14" t="s">
        <v>77</v>
      </c>
      <c r="B38" s="14">
        <f>SUMIF('Youth Championship'!C4:C50,"OSK",'Youth Championship'!H4:H50)</f>
        <v>20</v>
      </c>
    </row>
    <row r="39" spans="1:2" ht="13.5" customHeight="1">
      <c r="A39" s="14" t="s">
        <v>12</v>
      </c>
      <c r="B39" s="14">
        <f>SUMIF('Youth Championship'!C4:C50,"PZM",'Youth Championship'!H4:H50)</f>
        <v>0</v>
      </c>
    </row>
    <row r="40" spans="1:2" ht="13.5" customHeight="1">
      <c r="A40" s="14" t="s">
        <v>8</v>
      </c>
      <c r="B40" s="14">
        <f>SUMIF('Youth Championship'!C4:C50,"RFME",'Youth Championship'!H4:H50)</f>
        <v>0</v>
      </c>
    </row>
    <row r="41" spans="1:2" ht="13.5" customHeight="1">
      <c r="A41" s="14" t="s">
        <v>19</v>
      </c>
      <c r="B41" s="14">
        <f>SUMIF('Youth Championship'!C4:C50,"SMF",'Youth Championship'!H4:H50)</f>
        <v>0</v>
      </c>
    </row>
    <row r="42" spans="1:2" ht="13.5" customHeight="1">
      <c r="A42" s="14" t="s">
        <v>15</v>
      </c>
      <c r="B42" s="14">
        <f>SUMIF('Youth Championship'!C4:C50,"SML",'Youth Championship'!H4:H50)</f>
        <v>0</v>
      </c>
    </row>
    <row r="43" spans="1:2" ht="13.5" customHeight="1">
      <c r="A43" s="14" t="s">
        <v>6</v>
      </c>
      <c r="B43" s="14">
        <f>SUMIF('Youth Championship'!C4:C50,"SVEMO",'Youth Championship'!H4:H50)</f>
        <v>17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opLeftCell="A21" workbookViewId="0">
      <selection activeCell="J10" sqref="J10"/>
    </sheetView>
  </sheetViews>
  <sheetFormatPr defaultColWidth="4.09765625" defaultRowHeight="13.5" customHeight="1"/>
  <cols>
    <col min="1" max="1" width="4.09765625" style="14" customWidth="1"/>
    <col min="2" max="2" width="18.3984375" style="14" customWidth="1"/>
    <col min="3" max="3" width="6.59765625" style="14" customWidth="1"/>
    <col min="4" max="4" width="7.59765625" style="14" customWidth="1"/>
    <col min="5" max="5" width="9.5" style="14" customWidth="1"/>
    <col min="6" max="6" width="9.59765625" style="14" customWidth="1"/>
    <col min="7" max="7" width="9.69921875" style="14" customWidth="1"/>
    <col min="8" max="8" width="5.19921875" style="14" hidden="1" customWidth="1"/>
    <col min="9" max="9" width="4.09765625" style="14" customWidth="1"/>
    <col min="10" max="10" width="4.8984375" style="14" customWidth="1"/>
    <col min="11" max="11" width="5" style="14" customWidth="1"/>
    <col min="12" max="255" width="4.09765625" style="14" customWidth="1"/>
    <col min="256" max="16384" width="4.09765625" style="1"/>
  </cols>
  <sheetData>
    <row r="1" spans="1:11" ht="35.450000000000003" customHeight="1">
      <c r="A1" s="93" t="s">
        <v>71</v>
      </c>
      <c r="B1" s="94"/>
      <c r="C1" s="94"/>
      <c r="D1" s="94"/>
      <c r="E1" s="94"/>
      <c r="F1" s="94"/>
      <c r="G1" s="94"/>
      <c r="H1" s="94"/>
    </row>
    <row r="2" spans="1:11" ht="24.75" customHeight="1">
      <c r="A2" s="97" t="s">
        <v>1</v>
      </c>
      <c r="B2" s="67" t="s">
        <v>2</v>
      </c>
      <c r="C2" s="67" t="s">
        <v>3</v>
      </c>
      <c r="D2" s="67" t="s">
        <v>4</v>
      </c>
      <c r="E2" s="62">
        <v>42105</v>
      </c>
      <c r="F2" s="62">
        <v>42231</v>
      </c>
      <c r="G2" s="62">
        <v>42238</v>
      </c>
      <c r="H2" s="63"/>
    </row>
    <row r="3" spans="1:11" ht="24" customHeight="1">
      <c r="A3" s="98"/>
      <c r="B3" s="68"/>
      <c r="C3" s="68"/>
      <c r="D3" s="68"/>
      <c r="E3" s="63" t="s">
        <v>58</v>
      </c>
      <c r="F3" s="63" t="s">
        <v>59</v>
      </c>
      <c r="G3" s="63" t="s">
        <v>64</v>
      </c>
      <c r="H3" s="63" t="s">
        <v>5</v>
      </c>
    </row>
    <row r="4" spans="1:11" ht="15.95" customHeight="1">
      <c r="A4" s="59">
        <v>1</v>
      </c>
      <c r="B4" s="58" t="s">
        <v>248</v>
      </c>
      <c r="C4" s="33" t="s">
        <v>47</v>
      </c>
      <c r="D4" s="33" t="s">
        <v>110</v>
      </c>
      <c r="E4" s="34">
        <v>10</v>
      </c>
      <c r="F4" s="52"/>
      <c r="G4" s="52">
        <v>14</v>
      </c>
      <c r="H4" s="53">
        <f t="shared" ref="H4:H37" si="0">SUM(E4:G4)</f>
        <v>24</v>
      </c>
    </row>
    <row r="5" spans="1:11" ht="15.95" customHeight="1">
      <c r="A5" s="59">
        <v>2</v>
      </c>
      <c r="B5" s="58" t="s">
        <v>278</v>
      </c>
      <c r="C5" s="33" t="s">
        <v>21</v>
      </c>
      <c r="D5" s="33" t="s">
        <v>80</v>
      </c>
      <c r="E5" s="34"/>
      <c r="F5" s="52">
        <v>7</v>
      </c>
      <c r="G5" s="52">
        <v>18</v>
      </c>
      <c r="H5" s="53">
        <f t="shared" si="0"/>
        <v>25</v>
      </c>
    </row>
    <row r="6" spans="1:11" ht="15.95" customHeight="1">
      <c r="A6" s="59">
        <v>3</v>
      </c>
      <c r="B6" s="58" t="s">
        <v>237</v>
      </c>
      <c r="C6" s="58" t="s">
        <v>6</v>
      </c>
      <c r="D6" s="58" t="s">
        <v>87</v>
      </c>
      <c r="E6" s="52">
        <v>45</v>
      </c>
      <c r="F6" s="52">
        <v>85</v>
      </c>
      <c r="G6" s="52"/>
      <c r="H6" s="53">
        <f t="shared" si="0"/>
        <v>130</v>
      </c>
      <c r="K6" s="15"/>
    </row>
    <row r="7" spans="1:11" ht="15.95" customHeight="1">
      <c r="A7" s="59">
        <v>4</v>
      </c>
      <c r="B7" s="58" t="s">
        <v>249</v>
      </c>
      <c r="C7" s="58" t="s">
        <v>20</v>
      </c>
      <c r="D7" s="58" t="s">
        <v>80</v>
      </c>
      <c r="E7" s="52">
        <v>9</v>
      </c>
      <c r="F7" s="52">
        <v>14</v>
      </c>
      <c r="G7" s="52">
        <v>12</v>
      </c>
      <c r="H7" s="53">
        <f t="shared" si="0"/>
        <v>35</v>
      </c>
    </row>
    <row r="8" spans="1:11" ht="15.95" customHeight="1">
      <c r="A8" s="59">
        <v>5</v>
      </c>
      <c r="B8" s="51" t="s">
        <v>236</v>
      </c>
      <c r="C8" s="51" t="s">
        <v>23</v>
      </c>
      <c r="D8" s="51" t="s">
        <v>85</v>
      </c>
      <c r="E8" s="52">
        <v>50</v>
      </c>
      <c r="F8" s="52">
        <v>70</v>
      </c>
      <c r="G8" s="52">
        <v>70</v>
      </c>
      <c r="H8" s="53">
        <f t="shared" si="0"/>
        <v>190</v>
      </c>
    </row>
    <row r="9" spans="1:11" ht="15.95" customHeight="1">
      <c r="A9" s="59">
        <v>6</v>
      </c>
      <c r="B9" s="58" t="s">
        <v>275</v>
      </c>
      <c r="C9" s="58" t="s">
        <v>16</v>
      </c>
      <c r="D9" s="58" t="s">
        <v>80</v>
      </c>
      <c r="E9" s="52"/>
      <c r="F9" s="52">
        <v>22</v>
      </c>
      <c r="G9" s="52"/>
      <c r="H9" s="53">
        <f t="shared" si="0"/>
        <v>22</v>
      </c>
    </row>
    <row r="10" spans="1:11" ht="15.95" customHeight="1">
      <c r="A10" s="59">
        <v>7</v>
      </c>
      <c r="B10" s="58" t="s">
        <v>242</v>
      </c>
      <c r="C10" s="58" t="s">
        <v>20</v>
      </c>
      <c r="D10" s="58" t="s">
        <v>80</v>
      </c>
      <c r="E10" s="52">
        <v>22</v>
      </c>
      <c r="F10" s="52">
        <v>55</v>
      </c>
      <c r="G10" s="52">
        <v>22</v>
      </c>
      <c r="H10" s="53">
        <f t="shared" si="0"/>
        <v>99</v>
      </c>
    </row>
    <row r="11" spans="1:11" ht="15.95" customHeight="1">
      <c r="A11" s="59">
        <v>8</v>
      </c>
      <c r="B11" s="58" t="s">
        <v>243</v>
      </c>
      <c r="C11" s="58" t="s">
        <v>11</v>
      </c>
      <c r="D11" s="58" t="s">
        <v>85</v>
      </c>
      <c r="E11" s="52">
        <v>20</v>
      </c>
      <c r="F11" s="52">
        <v>25</v>
      </c>
      <c r="G11" s="52">
        <v>45</v>
      </c>
      <c r="H11" s="53">
        <f t="shared" si="0"/>
        <v>90</v>
      </c>
      <c r="K11" s="15"/>
    </row>
    <row r="12" spans="1:11" ht="15.95" customHeight="1">
      <c r="A12" s="59">
        <v>9</v>
      </c>
      <c r="B12" s="58" t="s">
        <v>251</v>
      </c>
      <c r="C12" s="58" t="s">
        <v>14</v>
      </c>
      <c r="D12" s="58" t="s">
        <v>110</v>
      </c>
      <c r="E12" s="52">
        <v>7</v>
      </c>
      <c r="F12" s="52">
        <v>9</v>
      </c>
      <c r="G12" s="52">
        <v>16</v>
      </c>
      <c r="H12" s="53">
        <f t="shared" si="0"/>
        <v>32</v>
      </c>
    </row>
    <row r="13" spans="1:11" ht="15.95" customHeight="1">
      <c r="A13" s="59">
        <v>10</v>
      </c>
      <c r="B13" s="51" t="s">
        <v>240</v>
      </c>
      <c r="C13" s="51" t="s">
        <v>11</v>
      </c>
      <c r="D13" s="51" t="s">
        <v>85</v>
      </c>
      <c r="E13" s="52">
        <v>30</v>
      </c>
      <c r="F13" s="52">
        <v>45</v>
      </c>
      <c r="G13" s="52">
        <v>55</v>
      </c>
      <c r="H13" s="53">
        <f t="shared" si="0"/>
        <v>130</v>
      </c>
    </row>
    <row r="14" spans="1:11" ht="15.95" customHeight="1">
      <c r="A14" s="59">
        <v>11</v>
      </c>
      <c r="B14" s="58" t="s">
        <v>259</v>
      </c>
      <c r="C14" s="58" t="s">
        <v>47</v>
      </c>
      <c r="D14" s="58" t="s">
        <v>85</v>
      </c>
      <c r="E14" s="52"/>
      <c r="F14" s="52"/>
      <c r="G14" s="52">
        <v>40</v>
      </c>
      <c r="H14" s="53">
        <f t="shared" si="0"/>
        <v>40</v>
      </c>
    </row>
    <row r="15" spans="1:11" ht="15.95" customHeight="1">
      <c r="A15" s="59">
        <v>12</v>
      </c>
      <c r="B15" s="58" t="s">
        <v>241</v>
      </c>
      <c r="C15" s="58" t="s">
        <v>7</v>
      </c>
      <c r="D15" s="58" t="s">
        <v>85</v>
      </c>
      <c r="E15" s="52">
        <v>25</v>
      </c>
      <c r="F15" s="52"/>
      <c r="G15" s="52"/>
      <c r="H15" s="53">
        <f t="shared" si="0"/>
        <v>25</v>
      </c>
    </row>
    <row r="16" spans="1:11" ht="15.95" customHeight="1">
      <c r="A16" s="59">
        <v>13</v>
      </c>
      <c r="B16" s="58" t="s">
        <v>232</v>
      </c>
      <c r="C16" s="58" t="s">
        <v>7</v>
      </c>
      <c r="D16" s="58" t="s">
        <v>101</v>
      </c>
      <c r="E16" s="52">
        <v>85</v>
      </c>
      <c r="F16" s="52">
        <v>100</v>
      </c>
      <c r="G16" s="52">
        <v>85</v>
      </c>
      <c r="H16" s="53">
        <f t="shared" si="0"/>
        <v>270</v>
      </c>
    </row>
    <row r="17" spans="1:8" ht="15.95" customHeight="1">
      <c r="A17" s="59">
        <v>14</v>
      </c>
      <c r="B17" s="58" t="s">
        <v>239</v>
      </c>
      <c r="C17" s="58" t="s">
        <v>11</v>
      </c>
      <c r="D17" s="58" t="s">
        <v>85</v>
      </c>
      <c r="E17" s="52">
        <v>35</v>
      </c>
      <c r="F17" s="52">
        <v>35</v>
      </c>
      <c r="G17" s="52">
        <v>35</v>
      </c>
      <c r="H17" s="53">
        <f t="shared" si="0"/>
        <v>105</v>
      </c>
    </row>
    <row r="18" spans="1:8" ht="15.95" customHeight="1">
      <c r="A18" s="59">
        <v>15</v>
      </c>
      <c r="B18" s="58" t="s">
        <v>238</v>
      </c>
      <c r="C18" s="58" t="s">
        <v>11</v>
      </c>
      <c r="D18" s="58" t="s">
        <v>85</v>
      </c>
      <c r="E18" s="52">
        <v>40</v>
      </c>
      <c r="F18" s="52">
        <v>60</v>
      </c>
      <c r="G18" s="52">
        <v>50</v>
      </c>
      <c r="H18" s="53">
        <f t="shared" si="0"/>
        <v>150</v>
      </c>
    </row>
    <row r="19" spans="1:8" ht="15.95" customHeight="1">
      <c r="A19" s="59">
        <v>16</v>
      </c>
      <c r="B19" s="51" t="s">
        <v>276</v>
      </c>
      <c r="C19" s="51" t="s">
        <v>20</v>
      </c>
      <c r="D19" s="51" t="s">
        <v>80</v>
      </c>
      <c r="E19" s="52"/>
      <c r="F19" s="52">
        <v>12</v>
      </c>
      <c r="G19" s="52"/>
      <c r="H19" s="53">
        <f t="shared" si="0"/>
        <v>12</v>
      </c>
    </row>
    <row r="20" spans="1:8" ht="15.95" customHeight="1">
      <c r="A20" s="59">
        <v>17</v>
      </c>
      <c r="B20" s="58" t="s">
        <v>233</v>
      </c>
      <c r="C20" s="58" t="s">
        <v>20</v>
      </c>
      <c r="D20" s="58" t="s">
        <v>107</v>
      </c>
      <c r="E20" s="52">
        <v>70</v>
      </c>
      <c r="F20" s="52">
        <v>50</v>
      </c>
      <c r="G20" s="52">
        <v>100</v>
      </c>
      <c r="H20" s="53">
        <f t="shared" si="0"/>
        <v>220</v>
      </c>
    </row>
    <row r="21" spans="1:8" ht="15.95" customHeight="1">
      <c r="A21" s="59">
        <v>18</v>
      </c>
      <c r="B21" s="51" t="s">
        <v>297</v>
      </c>
      <c r="C21" s="51" t="s">
        <v>16</v>
      </c>
      <c r="D21" s="51" t="s">
        <v>85</v>
      </c>
      <c r="E21" s="52"/>
      <c r="F21" s="52"/>
      <c r="G21" s="52">
        <v>60</v>
      </c>
      <c r="H21" s="53">
        <f t="shared" si="0"/>
        <v>60</v>
      </c>
    </row>
    <row r="22" spans="1:8" ht="15.95" customHeight="1">
      <c r="A22" s="59">
        <v>19</v>
      </c>
      <c r="B22" s="51" t="s">
        <v>246</v>
      </c>
      <c r="C22" s="51" t="s">
        <v>77</v>
      </c>
      <c r="D22" s="51" t="s">
        <v>85</v>
      </c>
      <c r="E22" s="52">
        <v>14</v>
      </c>
      <c r="F22" s="52">
        <v>10</v>
      </c>
      <c r="G22" s="52">
        <v>16</v>
      </c>
      <c r="H22" s="53">
        <f t="shared" si="0"/>
        <v>40</v>
      </c>
    </row>
    <row r="23" spans="1:8" ht="15.95" customHeight="1">
      <c r="A23" s="59">
        <v>20</v>
      </c>
      <c r="B23" s="58" t="s">
        <v>274</v>
      </c>
      <c r="C23" s="58" t="s">
        <v>10</v>
      </c>
      <c r="D23" s="58" t="s">
        <v>107</v>
      </c>
      <c r="E23" s="52"/>
      <c r="F23" s="52">
        <v>40</v>
      </c>
      <c r="G23" s="52"/>
      <c r="H23" s="53">
        <f t="shared" si="0"/>
        <v>40</v>
      </c>
    </row>
    <row r="24" spans="1:8" ht="15.95" customHeight="1">
      <c r="A24" s="59">
        <v>21</v>
      </c>
      <c r="B24" s="58" t="s">
        <v>244</v>
      </c>
      <c r="C24" s="58" t="s">
        <v>10</v>
      </c>
      <c r="D24" s="58" t="s">
        <v>85</v>
      </c>
      <c r="E24" s="52">
        <v>18</v>
      </c>
      <c r="F24" s="52">
        <v>20</v>
      </c>
      <c r="G24" s="52">
        <v>18</v>
      </c>
      <c r="H24" s="53">
        <f t="shared" si="0"/>
        <v>56</v>
      </c>
    </row>
    <row r="25" spans="1:8" ht="15.95" customHeight="1">
      <c r="A25" s="59">
        <v>22</v>
      </c>
      <c r="B25" s="58" t="s">
        <v>235</v>
      </c>
      <c r="C25" s="58" t="s">
        <v>7</v>
      </c>
      <c r="D25" s="58" t="s">
        <v>107</v>
      </c>
      <c r="E25" s="52">
        <v>55</v>
      </c>
      <c r="F25" s="52"/>
      <c r="G25" s="52"/>
      <c r="H25" s="53">
        <f t="shared" si="0"/>
        <v>55</v>
      </c>
    </row>
    <row r="26" spans="1:8" ht="15.95" customHeight="1">
      <c r="A26" s="59">
        <v>23</v>
      </c>
      <c r="B26" s="58" t="s">
        <v>250</v>
      </c>
      <c r="C26" s="58" t="s">
        <v>7</v>
      </c>
      <c r="D26" s="58" t="s">
        <v>85</v>
      </c>
      <c r="E26" s="52">
        <v>8</v>
      </c>
      <c r="F26" s="52"/>
      <c r="G26" s="52"/>
      <c r="H26" s="53">
        <f t="shared" si="0"/>
        <v>8</v>
      </c>
    </row>
    <row r="27" spans="1:8" ht="15.95" customHeight="1">
      <c r="A27" s="59">
        <v>24</v>
      </c>
      <c r="B27" s="51" t="s">
        <v>245</v>
      </c>
      <c r="C27" s="51" t="s">
        <v>11</v>
      </c>
      <c r="D27" s="51" t="s">
        <v>80</v>
      </c>
      <c r="E27" s="52">
        <v>16</v>
      </c>
      <c r="F27" s="52">
        <v>16</v>
      </c>
      <c r="G27" s="52">
        <v>30</v>
      </c>
      <c r="H27" s="53">
        <f t="shared" si="0"/>
        <v>62</v>
      </c>
    </row>
    <row r="28" spans="1:8" ht="15.95" customHeight="1">
      <c r="A28" s="59">
        <v>25</v>
      </c>
      <c r="B28" s="51" t="s">
        <v>231</v>
      </c>
      <c r="C28" s="58" t="s">
        <v>7</v>
      </c>
      <c r="D28" s="58" t="s">
        <v>80</v>
      </c>
      <c r="E28" s="52">
        <v>100</v>
      </c>
      <c r="F28" s="52"/>
      <c r="G28" s="52"/>
      <c r="H28" s="53">
        <f t="shared" si="0"/>
        <v>100</v>
      </c>
    </row>
    <row r="29" spans="1:8" ht="15.95" customHeight="1">
      <c r="A29" s="59">
        <v>26</v>
      </c>
      <c r="B29" s="58" t="s">
        <v>277</v>
      </c>
      <c r="C29" s="58" t="s">
        <v>9</v>
      </c>
      <c r="D29" s="58" t="s">
        <v>80</v>
      </c>
      <c r="E29" s="52"/>
      <c r="F29" s="52">
        <v>8</v>
      </c>
      <c r="G29" s="52">
        <v>20</v>
      </c>
      <c r="H29" s="53">
        <f t="shared" si="0"/>
        <v>28</v>
      </c>
    </row>
    <row r="30" spans="1:8" ht="15.95" customHeight="1">
      <c r="A30" s="59">
        <v>27</v>
      </c>
      <c r="B30" s="58" t="s">
        <v>247</v>
      </c>
      <c r="C30" s="58" t="s">
        <v>9</v>
      </c>
      <c r="D30" s="58" t="s">
        <v>87</v>
      </c>
      <c r="E30" s="52">
        <v>12</v>
      </c>
      <c r="F30" s="52">
        <v>18</v>
      </c>
      <c r="G30" s="52">
        <v>25</v>
      </c>
      <c r="H30" s="53">
        <f t="shared" si="0"/>
        <v>55</v>
      </c>
    </row>
    <row r="31" spans="1:8" ht="15.95" customHeight="1">
      <c r="A31" s="59">
        <v>28</v>
      </c>
      <c r="B31" s="58" t="s">
        <v>234</v>
      </c>
      <c r="C31" s="58" t="s">
        <v>11</v>
      </c>
      <c r="D31" s="58" t="s">
        <v>80</v>
      </c>
      <c r="E31" s="52">
        <v>60</v>
      </c>
      <c r="F31" s="52">
        <v>30</v>
      </c>
      <c r="G31" s="52"/>
      <c r="H31" s="53">
        <f t="shared" si="0"/>
        <v>90</v>
      </c>
    </row>
    <row r="32" spans="1:8" ht="15.95" customHeight="1">
      <c r="A32" s="59">
        <v>29</v>
      </c>
      <c r="B32" s="58"/>
      <c r="C32" s="58"/>
      <c r="D32" s="58"/>
      <c r="E32" s="52"/>
      <c r="F32" s="52"/>
      <c r="G32" s="52"/>
      <c r="H32" s="53">
        <f t="shared" si="0"/>
        <v>0</v>
      </c>
    </row>
    <row r="33" spans="1:8" ht="15.95" customHeight="1">
      <c r="A33" s="59">
        <v>30</v>
      </c>
      <c r="B33" s="58"/>
      <c r="C33" s="58"/>
      <c r="D33" s="58"/>
      <c r="E33" s="52"/>
      <c r="F33" s="52"/>
      <c r="G33" s="52"/>
      <c r="H33" s="53">
        <f t="shared" si="0"/>
        <v>0</v>
      </c>
    </row>
    <row r="34" spans="1:8" ht="15.95" customHeight="1">
      <c r="A34" s="59">
        <v>31</v>
      </c>
      <c r="B34" s="58"/>
      <c r="C34" s="58"/>
      <c r="D34" s="58"/>
      <c r="E34" s="52"/>
      <c r="F34" s="52"/>
      <c r="G34" s="52"/>
      <c r="H34" s="53">
        <f t="shared" si="0"/>
        <v>0</v>
      </c>
    </row>
    <row r="35" spans="1:8" ht="15.95" customHeight="1">
      <c r="A35" s="59">
        <v>32</v>
      </c>
      <c r="B35" s="58"/>
      <c r="C35" s="58"/>
      <c r="D35" s="58"/>
      <c r="E35" s="52"/>
      <c r="F35" s="52"/>
      <c r="G35" s="52"/>
      <c r="H35" s="53">
        <f t="shared" si="0"/>
        <v>0</v>
      </c>
    </row>
    <row r="36" spans="1:8" ht="15.95" customHeight="1">
      <c r="A36" s="59">
        <v>33</v>
      </c>
      <c r="B36" s="58"/>
      <c r="C36" s="58"/>
      <c r="D36" s="58"/>
      <c r="E36" s="52"/>
      <c r="F36" s="52"/>
      <c r="G36" s="52"/>
      <c r="H36" s="53">
        <f t="shared" si="0"/>
        <v>0</v>
      </c>
    </row>
    <row r="37" spans="1:8" ht="15.95" customHeight="1">
      <c r="A37" s="55"/>
      <c r="B37" s="55"/>
      <c r="C37" s="55"/>
      <c r="D37" s="55"/>
      <c r="E37" s="55"/>
      <c r="F37" s="55"/>
      <c r="G37" s="56"/>
      <c r="H37" s="66">
        <f t="shared" si="0"/>
        <v>0</v>
      </c>
    </row>
    <row r="38" spans="1:8" ht="15.95" customHeight="1">
      <c r="A38" s="49"/>
      <c r="B38" s="56"/>
      <c r="C38" s="49"/>
      <c r="D38" s="56"/>
      <c r="E38" s="56"/>
      <c r="F38" s="56"/>
      <c r="G38" s="56"/>
      <c r="H38" s="61" t="e">
        <f>SUM(#REF!)</f>
        <v>#REF!</v>
      </c>
    </row>
    <row r="39" spans="1:8" ht="15.95" customHeight="1">
      <c r="A39" s="49"/>
      <c r="B39" s="56"/>
      <c r="C39" s="56"/>
      <c r="D39" s="56"/>
      <c r="E39" s="56"/>
      <c r="F39" s="56"/>
      <c r="G39" s="56"/>
      <c r="H39" s="61">
        <f t="shared" ref="H39:H54" si="1">SUM(E39:G39)</f>
        <v>0</v>
      </c>
    </row>
    <row r="40" spans="1:8" ht="15.95" customHeight="1">
      <c r="A40" s="49"/>
      <c r="B40" s="56"/>
      <c r="C40" s="56"/>
      <c r="D40" s="56"/>
      <c r="E40" s="56"/>
      <c r="F40" s="56"/>
      <c r="G40" s="56"/>
      <c r="H40" s="61">
        <f t="shared" si="1"/>
        <v>0</v>
      </c>
    </row>
    <row r="41" spans="1:8" ht="15.95" customHeight="1">
      <c r="A41" s="49"/>
      <c r="B41" s="56"/>
      <c r="C41" s="56"/>
      <c r="D41" s="56"/>
      <c r="E41" s="56"/>
      <c r="F41" s="56"/>
      <c r="G41" s="56"/>
      <c r="H41" s="61">
        <f t="shared" si="1"/>
        <v>0</v>
      </c>
    </row>
    <row r="42" spans="1:8" ht="15.95" customHeight="1">
      <c r="A42" s="49"/>
      <c r="B42" s="56"/>
      <c r="C42" s="56"/>
      <c r="D42" s="56"/>
      <c r="E42" s="56"/>
      <c r="F42" s="56"/>
      <c r="G42" s="56"/>
      <c r="H42" s="61">
        <f t="shared" si="1"/>
        <v>0</v>
      </c>
    </row>
    <row r="43" spans="1:8" ht="15.95" customHeight="1">
      <c r="A43" s="49"/>
      <c r="B43" s="56"/>
      <c r="C43" s="56"/>
      <c r="D43" s="56"/>
      <c r="E43" s="56"/>
      <c r="F43" s="56"/>
      <c r="G43" s="56"/>
      <c r="H43" s="61">
        <f t="shared" si="1"/>
        <v>0</v>
      </c>
    </row>
    <row r="44" spans="1:8" ht="15.95" customHeight="1">
      <c r="A44" s="49"/>
      <c r="B44" s="56"/>
      <c r="C44" s="56"/>
      <c r="D44" s="56"/>
      <c r="E44" s="56"/>
      <c r="F44" s="56"/>
      <c r="G44" s="56"/>
      <c r="H44" s="61">
        <f t="shared" si="1"/>
        <v>0</v>
      </c>
    </row>
    <row r="45" spans="1:8" ht="15.95" customHeight="1">
      <c r="A45" s="49"/>
      <c r="B45" s="56"/>
      <c r="C45" s="56"/>
      <c r="D45" s="56"/>
      <c r="E45" s="56"/>
      <c r="F45" s="56"/>
      <c r="G45" s="56"/>
      <c r="H45" s="61">
        <f t="shared" si="1"/>
        <v>0</v>
      </c>
    </row>
    <row r="46" spans="1:8" ht="15.95" customHeight="1">
      <c r="A46" s="49"/>
      <c r="B46" s="56"/>
      <c r="C46" s="56"/>
      <c r="D46" s="56"/>
      <c r="E46" s="56"/>
      <c r="F46" s="56"/>
      <c r="G46" s="56"/>
      <c r="H46" s="61">
        <f t="shared" si="1"/>
        <v>0</v>
      </c>
    </row>
    <row r="47" spans="1:8" ht="15.95" customHeight="1">
      <c r="A47" s="49"/>
      <c r="B47" s="56"/>
      <c r="C47" s="56"/>
      <c r="D47" s="56"/>
      <c r="E47" s="56"/>
      <c r="F47" s="56"/>
      <c r="G47" s="56"/>
      <c r="H47" s="61">
        <f t="shared" si="1"/>
        <v>0</v>
      </c>
    </row>
    <row r="48" spans="1:8" ht="15.95" customHeight="1">
      <c r="A48" s="49"/>
      <c r="B48" s="56"/>
      <c r="C48" s="56"/>
      <c r="D48" s="56"/>
      <c r="E48" s="56"/>
      <c r="F48" s="56"/>
      <c r="G48" s="56"/>
      <c r="H48" s="61">
        <f t="shared" si="1"/>
        <v>0</v>
      </c>
    </row>
    <row r="49" spans="1:8" ht="15.95" customHeight="1">
      <c r="A49" s="49"/>
      <c r="B49" s="56"/>
      <c r="C49" s="56"/>
      <c r="D49" s="56"/>
      <c r="E49" s="56"/>
      <c r="F49" s="56"/>
      <c r="G49" s="56"/>
      <c r="H49" s="61">
        <f t="shared" si="1"/>
        <v>0</v>
      </c>
    </row>
    <row r="50" spans="1:8" ht="15.95" customHeight="1">
      <c r="A50" s="49"/>
      <c r="B50" s="56"/>
      <c r="C50" s="56"/>
      <c r="D50" s="56"/>
      <c r="E50" s="56"/>
      <c r="F50" s="56"/>
      <c r="G50" s="56"/>
      <c r="H50" s="61">
        <f t="shared" si="1"/>
        <v>0</v>
      </c>
    </row>
    <row r="51" spans="1:8" ht="15.95" customHeight="1">
      <c r="A51" s="49"/>
      <c r="B51" s="56"/>
      <c r="C51" s="56"/>
      <c r="D51" s="56"/>
      <c r="E51" s="56"/>
      <c r="F51" s="56"/>
      <c r="G51" s="56"/>
      <c r="H51" s="61">
        <f t="shared" si="1"/>
        <v>0</v>
      </c>
    </row>
    <row r="52" spans="1:8" ht="15.95" customHeight="1">
      <c r="A52" s="49"/>
      <c r="B52" s="56"/>
      <c r="C52" s="56"/>
      <c r="D52" s="56"/>
      <c r="E52" s="56"/>
      <c r="F52" s="56"/>
      <c r="G52" s="56"/>
      <c r="H52" s="61">
        <f t="shared" si="1"/>
        <v>0</v>
      </c>
    </row>
    <row r="53" spans="1:8" ht="15.95" customHeight="1">
      <c r="A53" s="49"/>
      <c r="B53" s="56"/>
      <c r="C53" s="56"/>
      <c r="D53" s="56"/>
      <c r="E53" s="56"/>
      <c r="F53" s="56"/>
      <c r="G53" s="56"/>
      <c r="H53" s="61">
        <f t="shared" si="1"/>
        <v>0</v>
      </c>
    </row>
    <row r="54" spans="1:8" ht="15.95" customHeight="1">
      <c r="A54" s="49"/>
      <c r="B54" s="56"/>
      <c r="C54" s="56"/>
      <c r="D54" s="56"/>
      <c r="E54" s="56"/>
      <c r="F54" s="56"/>
      <c r="G54" s="56"/>
      <c r="H54" s="61">
        <f t="shared" si="1"/>
        <v>0</v>
      </c>
    </row>
  </sheetData>
  <sheetProtection algorithmName="SHA-512" hashValue="0IrQXyTHzxhBW+Lkw8lvhlytIuRCqUkUzKdp1/jgvN/0env05uz2Af38SdsBvu9LZmQx67BUGYZyg4XgxJCRlg==" saltValue="etTBXwtZl2fQorimXS7o+g==" spinCount="100000" sheet="1" objects="1" scenarios="1" insertColumns="0" insertRows="0" sort="0"/>
  <sortState ref="B4:G31">
    <sortCondition ref="B4:B31"/>
  </sortState>
  <mergeCells count="2">
    <mergeCell ref="A1:H1"/>
    <mergeCell ref="A2:A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G16" sqref="G16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SUMIF('Youth International'!C4:C50,"ACCR",'Youth International'!H4:H50)</f>
        <v>83</v>
      </c>
    </row>
    <row r="4" spans="1:2" ht="14.1" customHeight="1">
      <c r="A4" s="14" t="s">
        <v>14</v>
      </c>
      <c r="B4" s="14">
        <f>SUMIF('Youth International'!C4:C50,"ACU",'Youth International'!H4:H50)</f>
        <v>32</v>
      </c>
    </row>
    <row r="5" spans="1:2" ht="14.1" customHeight="1">
      <c r="A5" s="14" t="s">
        <v>37</v>
      </c>
      <c r="B5" s="14">
        <f>SUMIF('Youth International'!C4:C50,"AMA",'Youth International'!H4:H50)</f>
        <v>0</v>
      </c>
    </row>
    <row r="6" spans="1:2" ht="14.1" customHeight="1">
      <c r="A6" s="14" t="s">
        <v>38</v>
      </c>
      <c r="B6" s="14">
        <f>SUMIF('Youth International'!C4:C50,"AMOTOE",'Youth International'!H4:H50)</f>
        <v>0</v>
      </c>
    </row>
    <row r="7" spans="1:2" ht="14.1" customHeight="1">
      <c r="A7" s="14" t="s">
        <v>78</v>
      </c>
      <c r="B7" s="14">
        <f>SUMIF('Youth International'!C4:C51,"AMZS",'Youth International'!H4:H51)</f>
        <v>0</v>
      </c>
    </row>
    <row r="8" spans="1:2" ht="14.1" customHeight="1">
      <c r="A8" s="14" t="s">
        <v>39</v>
      </c>
      <c r="B8" s="14">
        <f>SUMIF('Youth International'!C4:C50,"BFMS",'Youth International'!H4:H50)</f>
        <v>0</v>
      </c>
    </row>
    <row r="9" spans="1:2" ht="14.1" customHeight="1">
      <c r="A9" s="14" t="s">
        <v>40</v>
      </c>
      <c r="B9" s="15">
        <f>SUMIF('Youth International'!C4:C50,"BIHAMK",'Youth International'!H4:H50)</f>
        <v>0</v>
      </c>
    </row>
    <row r="10" spans="1:2" ht="14.1" customHeight="1">
      <c r="A10" s="14" t="s">
        <v>41</v>
      </c>
      <c r="B10" s="14">
        <f>SUMIF('Youth International'!C4:C50,"BMF",'Youth International'!H4:H50)</f>
        <v>0</v>
      </c>
    </row>
    <row r="11" spans="1:2" ht="14.1" customHeight="1">
      <c r="A11" s="14" t="s">
        <v>42</v>
      </c>
      <c r="B11" s="14">
        <f>SUMIF('Youth International'!C4:C50,"CMA",'Youth International'!H4:H50)</f>
        <v>0</v>
      </c>
    </row>
    <row r="12" spans="1:2" ht="13.5" customHeight="1">
      <c r="A12" s="14" t="s">
        <v>25</v>
      </c>
      <c r="B12" s="14">
        <f>SUMIF('Youth International'!C4:C50,"CTM",'Youth International'!H4:H50)</f>
        <v>0</v>
      </c>
    </row>
    <row r="13" spans="1:2" ht="13.5" customHeight="1">
      <c r="A13" s="14" t="s">
        <v>43</v>
      </c>
      <c r="B13" s="14">
        <f>SUMIF('Youth International'!C4:C50,"CYMF",'Youth International'!H4:H50)</f>
        <v>0</v>
      </c>
    </row>
    <row r="14" spans="1:2" ht="13.5" customHeight="1">
      <c r="A14" s="14" t="s">
        <v>11</v>
      </c>
      <c r="B14" s="14">
        <f>SUMIF('Youth International'!C4:C50,"DMSB",'Youth International'!H4:H50)</f>
        <v>627</v>
      </c>
    </row>
    <row r="15" spans="1:2" ht="13.5" customHeight="1">
      <c r="A15" s="14" t="s">
        <v>23</v>
      </c>
      <c r="B15" s="14">
        <f>SUMIF('Youth International'!C4:C50,"DMU",'Youth International'!H4:H50)</f>
        <v>190</v>
      </c>
    </row>
    <row r="16" spans="1:2" ht="13.5" customHeight="1">
      <c r="A16" s="14" t="s">
        <v>22</v>
      </c>
      <c r="B16" s="14">
        <f>SUMIF('Youth International'!C4:C50,"EMF",'Youth International'!H4:H50)</f>
        <v>0</v>
      </c>
    </row>
    <row r="17" spans="1:2" ht="13.5" customHeight="1">
      <c r="A17" s="14" t="s">
        <v>16</v>
      </c>
      <c r="B17" s="14">
        <f>SUMIF('Youth International'!C4:C50,"FFM",'Youth International'!H4:H50)</f>
        <v>82</v>
      </c>
    </row>
    <row r="18" spans="1:2" ht="13.5" customHeight="1">
      <c r="A18" s="14" t="s">
        <v>44</v>
      </c>
      <c r="B18" s="14">
        <f>SUMIF('Youth International'!C4:C50,"FMA",'Youth International'!H4:H50)</f>
        <v>0</v>
      </c>
    </row>
    <row r="19" spans="1:2" ht="13.5" customHeight="1">
      <c r="A19" s="14" t="s">
        <v>20</v>
      </c>
      <c r="B19" s="14">
        <f>SUMIF('Youth International'!C4:C50,"FMB",'Youth International'!H4:H50)</f>
        <v>366</v>
      </c>
    </row>
    <row r="20" spans="1:2" ht="13.5" customHeight="1">
      <c r="A20" s="14" t="s">
        <v>7</v>
      </c>
      <c r="B20" s="14">
        <f>SUMIF('Youth International'!C4:C50,"FMI",'Youth International'!H4:H50)</f>
        <v>458</v>
      </c>
    </row>
    <row r="21" spans="1:2" ht="13.5" customHeight="1">
      <c r="A21" s="14" t="s">
        <v>45</v>
      </c>
      <c r="B21" s="14">
        <f>SUMIF('Youth International'!C4:C50,"FMP",'Youth International'!H4:H50)</f>
        <v>0</v>
      </c>
    </row>
    <row r="22" spans="1:2" ht="13.5" customHeight="1">
      <c r="A22" s="14" t="s">
        <v>46</v>
      </c>
      <c r="B22" s="14">
        <f>SUMIF('Youth International'!C4:C50,"FMRM",'Youth International'!H4:H50)</f>
        <v>0</v>
      </c>
    </row>
    <row r="23" spans="1:2" ht="13.5" customHeight="1">
      <c r="A23" s="14" t="s">
        <v>47</v>
      </c>
      <c r="B23" s="14">
        <f>SUMIF('Youth International'!C4:C50,"FMS",'Youth International'!H4:H50)</f>
        <v>64</v>
      </c>
    </row>
    <row r="24" spans="1:2" ht="13.5" customHeight="1">
      <c r="A24" s="14" t="s">
        <v>48</v>
      </c>
      <c r="B24" s="14">
        <f>SUMIF('Youth International'!C4:C50,"FMU",'Youth International'!H4:H50)</f>
        <v>0</v>
      </c>
    </row>
    <row r="25" spans="1:2" ht="13.5" customHeight="1">
      <c r="A25" s="14" t="s">
        <v>49</v>
      </c>
      <c r="B25" s="14">
        <f>SUMIF('Youth International'!C4:C50,"FRM",'Youth International'!H4:H50)</f>
        <v>0</v>
      </c>
    </row>
    <row r="26" spans="1:2" ht="13.5" customHeight="1">
      <c r="A26" s="14" t="s">
        <v>17</v>
      </c>
      <c r="B26" s="14">
        <f>SUMIF('Youth International'!C4:C50,"KNMV",'Youth International'!H4:H50)</f>
        <v>0</v>
      </c>
    </row>
    <row r="27" spans="1:2" ht="13.5" customHeight="1">
      <c r="A27" s="14" t="s">
        <v>21</v>
      </c>
      <c r="B27" s="14">
        <f>SUMIF('Youth International'!C4:C50,"LaMFS",'Youth International'!H4:H50)</f>
        <v>25</v>
      </c>
    </row>
    <row r="28" spans="1:2" ht="13.5" customHeight="1">
      <c r="A28" s="14" t="s">
        <v>50</v>
      </c>
      <c r="B28" s="14">
        <f>SUMIF('Youth International'!C4:C50,"LMSF",'Youth International'!H4:H50)</f>
        <v>0</v>
      </c>
    </row>
    <row r="29" spans="1:2" ht="13.5" customHeight="1">
      <c r="A29" s="14" t="s">
        <v>24</v>
      </c>
      <c r="B29" s="14">
        <f>SUMIF('Youth International'!C4:C50,"MA",'Youth International'!H4:H50)</f>
        <v>0</v>
      </c>
    </row>
    <row r="30" spans="1:2" ht="13.5" customHeight="1">
      <c r="A30" s="14" t="s">
        <v>51</v>
      </c>
      <c r="B30" s="14">
        <f>SUMIF('Youth International'!C4:C50,"MAMS",'Youth International'!H4:H50)</f>
        <v>0</v>
      </c>
    </row>
    <row r="31" spans="1:2" ht="13.5" customHeight="1">
      <c r="A31" s="14" t="s">
        <v>52</v>
      </c>
      <c r="B31" s="14">
        <f>SUMIF('Youth International'!C4:C50,"MCM",'Youth International'!H4:H50)</f>
        <v>0</v>
      </c>
    </row>
    <row r="32" spans="1:2" ht="13.5" customHeight="1">
      <c r="A32" s="14" t="s">
        <v>53</v>
      </c>
      <c r="B32" s="14">
        <f>SUMIF('Youth International'!C4:C50,"MCUI",'Youth International'!H4:H50)</f>
        <v>0</v>
      </c>
    </row>
    <row r="33" spans="1:2" ht="13.5" customHeight="1">
      <c r="A33" s="14" t="s">
        <v>54</v>
      </c>
      <c r="B33" s="14">
        <f>SUMIF('Youth International'!C4:C50,"FMJ",'Youth International'!H4:H50)</f>
        <v>0</v>
      </c>
    </row>
    <row r="34" spans="1:2" ht="13.5" customHeight="1">
      <c r="A34" s="14" t="s">
        <v>55</v>
      </c>
      <c r="B34" s="14">
        <f>SUMIF('Youth International'!C4:C50,"FMR",'Youth International'!H4:H50)</f>
        <v>0</v>
      </c>
    </row>
    <row r="35" spans="1:2" ht="13.5" customHeight="1">
      <c r="A35" s="14" t="s">
        <v>56</v>
      </c>
      <c r="B35" s="14">
        <f>SUMIF('Youth International'!C4:C50,"MSI",'Youth International'!H4:H50)</f>
        <v>0</v>
      </c>
    </row>
    <row r="36" spans="1:2" ht="13.5" customHeight="1">
      <c r="A36" s="14" t="s">
        <v>57</v>
      </c>
      <c r="B36" s="14">
        <f>SUMIF('Youth International'!C4:C50,"MUL",'Youth International'!H4:H50)</f>
        <v>0</v>
      </c>
    </row>
    <row r="37" spans="1:2" ht="13.5" customHeight="1">
      <c r="A37" s="14" t="s">
        <v>10</v>
      </c>
      <c r="B37" s="14">
        <f>SUMIF('Youth International'!C4:C50,"NMF",'Youth International'!H4:H50)</f>
        <v>96</v>
      </c>
    </row>
    <row r="38" spans="1:2" ht="13.5" customHeight="1">
      <c r="A38" s="14" t="s">
        <v>77</v>
      </c>
      <c r="B38" s="14">
        <f>SUMIF('Youth International'!C4:C50,"OSK",'Youth International'!H4:H50)</f>
        <v>40</v>
      </c>
    </row>
    <row r="39" spans="1:2" ht="13.5" customHeight="1">
      <c r="A39" s="14" t="s">
        <v>12</v>
      </c>
      <c r="B39" s="14">
        <f>SUMIF('Youth International'!C4:C50,"PZM",'Youth International'!H4:H50)</f>
        <v>0</v>
      </c>
    </row>
    <row r="40" spans="1:2" ht="13.5" customHeight="1">
      <c r="A40" s="14" t="s">
        <v>8</v>
      </c>
      <c r="B40" s="14">
        <f>SUMIF('Youth International'!C4:C50,"RFME",'Youth International'!H4:H50)</f>
        <v>0</v>
      </c>
    </row>
    <row r="41" spans="1:2" ht="13.5" customHeight="1">
      <c r="A41" s="14" t="s">
        <v>19</v>
      </c>
      <c r="B41" s="14">
        <f>SUMIF('Youth International'!C4:C50,"SMF",'Youth International'!H4:H50)</f>
        <v>0</v>
      </c>
    </row>
    <row r="42" spans="1:2" ht="13.5" customHeight="1">
      <c r="A42" s="14" t="s">
        <v>15</v>
      </c>
      <c r="B42" s="14">
        <f>SUMIF('Youth International'!C4:C50,"SML",'Youth International'!H4:H50)</f>
        <v>0</v>
      </c>
    </row>
    <row r="43" spans="1:2" ht="13.5" customHeight="1">
      <c r="A43" s="14" t="s">
        <v>6</v>
      </c>
      <c r="B43" s="14">
        <f>SUMIF('Youth International'!C4:C50,"SVEMO",'Youth International'!H4:H50)</f>
        <v>130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D29" sqref="D29"/>
    </sheetView>
  </sheetViews>
  <sheetFormatPr defaultColWidth="7.3984375" defaultRowHeight="13.5" customHeight="1"/>
  <cols>
    <col min="1" max="256" width="7.3984375" style="7" customWidth="1"/>
  </cols>
  <sheetData>
    <row r="1" spans="1:11" ht="24" customHeight="1">
      <c r="A1" s="107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23.85" customHeight="1">
      <c r="A2" s="8" t="s">
        <v>27</v>
      </c>
      <c r="B2" s="8" t="s">
        <v>0</v>
      </c>
      <c r="C2" s="8" t="s">
        <v>28</v>
      </c>
      <c r="D2" s="8" t="s">
        <v>29</v>
      </c>
      <c r="E2" s="8" t="s">
        <v>30</v>
      </c>
      <c r="F2" s="8" t="s">
        <v>31</v>
      </c>
      <c r="G2" s="8" t="s">
        <v>32</v>
      </c>
      <c r="H2" s="8" t="s">
        <v>33</v>
      </c>
      <c r="I2" s="8" t="s">
        <v>34</v>
      </c>
      <c r="J2" s="8" t="s">
        <v>35</v>
      </c>
      <c r="K2" s="8" t="s">
        <v>36</v>
      </c>
    </row>
    <row r="3" spans="1:11" ht="18.2" customHeight="1">
      <c r="A3" s="9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>
      <c r="A4" s="9" t="s">
        <v>10</v>
      </c>
      <c r="B4" s="3"/>
      <c r="C4" s="3"/>
      <c r="D4" s="3"/>
      <c r="E4" s="3"/>
      <c r="F4" s="3"/>
      <c r="G4" s="3"/>
      <c r="H4" s="3"/>
      <c r="I4" s="3"/>
      <c r="J4" s="11"/>
      <c r="K4" s="12"/>
    </row>
    <row r="5" spans="1:11" ht="15" customHeight="1">
      <c r="A5" s="9" t="s">
        <v>7</v>
      </c>
      <c r="B5" s="3"/>
      <c r="C5" s="3"/>
      <c r="D5" s="3"/>
      <c r="E5" s="3"/>
      <c r="F5" s="3"/>
      <c r="G5" s="3"/>
      <c r="H5" s="3"/>
      <c r="I5" s="3"/>
      <c r="J5" s="11"/>
      <c r="K5" s="12"/>
    </row>
    <row r="6" spans="1:11" ht="15" customHeight="1">
      <c r="A6" s="9" t="s">
        <v>11</v>
      </c>
      <c r="B6" s="3"/>
      <c r="C6" s="3"/>
      <c r="D6" s="3"/>
      <c r="E6" s="3"/>
      <c r="F6" s="3"/>
      <c r="G6" s="3"/>
      <c r="H6" s="3"/>
      <c r="I6" s="3"/>
      <c r="J6" s="11"/>
      <c r="K6" s="12"/>
    </row>
    <row r="7" spans="1:11" ht="15" customHeight="1">
      <c r="A7" s="9" t="s">
        <v>6</v>
      </c>
      <c r="B7" s="3"/>
      <c r="C7" s="3"/>
      <c r="D7" s="3"/>
      <c r="E7" s="3"/>
      <c r="F7" s="3"/>
      <c r="G7" s="3"/>
      <c r="H7" s="3"/>
      <c r="I7" s="3"/>
      <c r="J7" s="11"/>
      <c r="K7" s="12"/>
    </row>
    <row r="8" spans="1:11" ht="15" customHeight="1">
      <c r="A8" s="9" t="s">
        <v>9</v>
      </c>
      <c r="B8" s="3"/>
      <c r="C8" s="3"/>
      <c r="D8" s="3"/>
      <c r="E8" s="3"/>
      <c r="F8" s="3"/>
      <c r="G8" s="3"/>
      <c r="H8" s="3"/>
      <c r="I8" s="3"/>
      <c r="J8" s="11"/>
      <c r="K8" s="12"/>
    </row>
    <row r="9" spans="1:11" ht="15" customHeight="1">
      <c r="A9" s="13" t="s">
        <v>14</v>
      </c>
      <c r="B9" s="3"/>
      <c r="C9" s="3"/>
      <c r="D9" s="3"/>
      <c r="E9" s="3"/>
      <c r="F9" s="3"/>
      <c r="G9" s="3"/>
      <c r="H9" s="3"/>
      <c r="I9" s="3"/>
      <c r="J9" s="11"/>
      <c r="K9" s="12"/>
    </row>
    <row r="10" spans="1:11" ht="15" customHeight="1">
      <c r="A10" s="9" t="s">
        <v>15</v>
      </c>
      <c r="B10" s="3"/>
      <c r="C10" s="3"/>
      <c r="D10" s="3"/>
      <c r="E10" s="3"/>
      <c r="F10" s="3"/>
      <c r="G10" s="3"/>
      <c r="H10" s="3"/>
      <c r="I10" s="3"/>
      <c r="J10" s="11"/>
      <c r="K10" s="12"/>
    </row>
    <row r="11" spans="1:11" ht="15" customHeight="1">
      <c r="A11" s="9" t="s">
        <v>12</v>
      </c>
      <c r="B11" s="3"/>
      <c r="C11" s="3"/>
      <c r="D11" s="3"/>
      <c r="E11" s="3"/>
      <c r="F11" s="3"/>
      <c r="G11" s="3"/>
      <c r="H11" s="3"/>
      <c r="I11" s="3"/>
      <c r="J11" s="11"/>
      <c r="K11" s="12"/>
    </row>
    <row r="12" spans="1:11" ht="15" customHeight="1">
      <c r="A12" s="9" t="s">
        <v>8</v>
      </c>
      <c r="B12" s="3"/>
      <c r="C12" s="3"/>
      <c r="D12" s="3"/>
      <c r="E12" s="3"/>
      <c r="F12" s="3"/>
      <c r="G12" s="3"/>
      <c r="H12" s="3"/>
      <c r="I12" s="3"/>
      <c r="J12" s="11"/>
      <c r="K12" s="12"/>
    </row>
    <row r="13" spans="1:11" ht="15" customHeight="1">
      <c r="A13" s="9" t="s">
        <v>17</v>
      </c>
      <c r="B13" s="3"/>
      <c r="C13" s="3"/>
      <c r="D13" s="3"/>
      <c r="E13" s="3"/>
      <c r="F13" s="3"/>
      <c r="G13" s="3"/>
      <c r="H13" s="3"/>
      <c r="I13" s="3"/>
      <c r="J13" s="11"/>
      <c r="K13" s="12"/>
    </row>
    <row r="14" spans="1:11" ht="15" customHeight="1">
      <c r="A14" s="9" t="s">
        <v>21</v>
      </c>
      <c r="B14" s="3"/>
      <c r="C14" s="3"/>
      <c r="D14" s="3"/>
      <c r="E14" s="3"/>
      <c r="F14" s="3"/>
      <c r="G14" s="3"/>
      <c r="H14" s="3"/>
      <c r="I14" s="3"/>
      <c r="J14" s="11"/>
      <c r="K14" s="12"/>
    </row>
    <row r="15" spans="1:11" ht="15" customHeight="1">
      <c r="A15" s="9" t="s">
        <v>20</v>
      </c>
      <c r="B15" s="3"/>
      <c r="C15" s="3"/>
      <c r="D15" s="3"/>
      <c r="E15" s="3"/>
      <c r="F15" s="3"/>
      <c r="G15" s="3"/>
      <c r="H15" s="3"/>
      <c r="I15" s="3"/>
      <c r="J15" s="11"/>
      <c r="K15" s="12"/>
    </row>
    <row r="16" spans="1:11" ht="15" customHeight="1">
      <c r="A16" s="9" t="s">
        <v>16</v>
      </c>
      <c r="B16" s="3"/>
      <c r="C16" s="3"/>
      <c r="D16" s="3"/>
      <c r="E16" s="3"/>
      <c r="F16" s="3"/>
      <c r="G16" s="3"/>
      <c r="H16" s="3"/>
      <c r="I16" s="3"/>
      <c r="J16" s="11"/>
      <c r="K16" s="12"/>
    </row>
    <row r="17" spans="1:11" ht="15" customHeight="1">
      <c r="A17" s="9" t="s">
        <v>23</v>
      </c>
      <c r="B17" s="3"/>
      <c r="C17" s="3"/>
      <c r="D17" s="3"/>
      <c r="E17" s="3"/>
      <c r="F17" s="3"/>
      <c r="G17" s="3"/>
      <c r="H17" s="3"/>
      <c r="I17" s="3"/>
      <c r="J17" s="11"/>
      <c r="K17" s="12"/>
    </row>
    <row r="18" spans="1:11" ht="15" customHeight="1">
      <c r="A18" s="9" t="s">
        <v>19</v>
      </c>
      <c r="B18" s="3"/>
      <c r="C18" s="3"/>
      <c r="D18" s="3"/>
      <c r="E18" s="3"/>
      <c r="F18" s="3"/>
      <c r="G18" s="3"/>
      <c r="H18" s="3"/>
      <c r="I18" s="3"/>
      <c r="J18" s="11"/>
      <c r="K18" s="12"/>
    </row>
    <row r="19" spans="1:11" ht="15" customHeight="1">
      <c r="A19" s="9" t="s">
        <v>18</v>
      </c>
      <c r="B19" s="3"/>
      <c r="C19" s="3"/>
      <c r="D19" s="3"/>
      <c r="E19" s="3"/>
      <c r="F19" s="3"/>
      <c r="G19" s="3"/>
      <c r="H19" s="3"/>
      <c r="I19" s="3"/>
      <c r="J19" s="11"/>
      <c r="K19" s="12"/>
    </row>
    <row r="20" spans="1:11" ht="15" customHeight="1">
      <c r="A20" s="9" t="s">
        <v>22</v>
      </c>
      <c r="B20" s="3"/>
      <c r="C20" s="3"/>
      <c r="D20" s="3"/>
      <c r="E20" s="3"/>
      <c r="F20" s="3"/>
      <c r="G20" s="3"/>
      <c r="H20" s="3"/>
      <c r="I20" s="3"/>
      <c r="J20" s="11"/>
      <c r="K20" s="12"/>
    </row>
    <row r="21" spans="1:11" ht="14.45" customHeight="1">
      <c r="A21" s="9" t="s">
        <v>24</v>
      </c>
      <c r="B21" s="3"/>
      <c r="C21" s="3"/>
      <c r="D21" s="3"/>
      <c r="E21" s="3"/>
      <c r="F21" s="3"/>
      <c r="G21" s="3"/>
      <c r="H21" s="3"/>
      <c r="I21" s="3"/>
      <c r="J21" s="11"/>
      <c r="K21" s="12"/>
    </row>
    <row r="22" spans="1:11" ht="14.45" customHeight="1">
      <c r="A22" s="9" t="s">
        <v>25</v>
      </c>
      <c r="B22" s="3"/>
      <c r="C22" s="3"/>
      <c r="D22" s="3"/>
      <c r="E22" s="3"/>
      <c r="F22" s="3"/>
      <c r="G22" s="3"/>
      <c r="H22" s="3"/>
      <c r="I22" s="3"/>
      <c r="J22" s="11"/>
      <c r="K22" s="12"/>
    </row>
  </sheetData>
  <mergeCells count="1">
    <mergeCell ref="A1:K1"/>
  </mergeCells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7" sqref="B7"/>
    </sheetView>
  </sheetViews>
  <sheetFormatPr defaultColWidth="6.59765625" defaultRowHeight="13.5" customHeight="1"/>
  <cols>
    <col min="1" max="256" width="6.59765625" style="5" customWidth="1"/>
  </cols>
  <sheetData>
    <row r="1" spans="1:256" ht="27.95" customHeight="1">
      <c r="A1" s="95" t="s">
        <v>60</v>
      </c>
      <c r="B1" s="96"/>
    </row>
    <row r="2" spans="1:256" ht="14.1" customHeight="1">
      <c r="A2" s="6" t="s">
        <v>27</v>
      </c>
      <c r="B2" s="6" t="s">
        <v>13</v>
      </c>
    </row>
    <row r="3" spans="1:256" ht="14.1" customHeight="1">
      <c r="A3" s="14" t="s">
        <v>9</v>
      </c>
      <c r="B3" s="14">
        <f>SUMIF('EC - European Championship'!C4:C90,"ACCR",'EC - European Championship'!J4:J90)</f>
        <v>508</v>
      </c>
    </row>
    <row r="4" spans="1:256" ht="14.1" customHeight="1">
      <c r="A4" s="14" t="s">
        <v>14</v>
      </c>
      <c r="B4" s="14">
        <f>SUMIF('EC - European Championship'!C4:C90,"ACU",'EC - European Championship'!J4:J90)</f>
        <v>349</v>
      </c>
    </row>
    <row r="5" spans="1:256" ht="14.1" customHeight="1">
      <c r="A5" s="14" t="s">
        <v>37</v>
      </c>
      <c r="B5" s="14">
        <f>SUMIF('EC - European Championship'!C4:C90,"AMA",'EC - European Championship'!J4:J90)</f>
        <v>0</v>
      </c>
    </row>
    <row r="6" spans="1:256" ht="14.1" customHeight="1">
      <c r="A6" s="14" t="s">
        <v>38</v>
      </c>
      <c r="B6" s="14">
        <f>SUMIF('EC - European Championship'!C4:C90,"AMOTOE",'EC - European Championship'!J4:J90)</f>
        <v>0</v>
      </c>
    </row>
    <row r="7" spans="1:256" s="1" customFormat="1" ht="14.1" customHeight="1">
      <c r="A7" s="14" t="s">
        <v>78</v>
      </c>
      <c r="B7" s="14">
        <f>SUMIF('EC - European Championship'!C4:C90,"AMZS",'EC - European Championship'!J4:J90)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4.1" customHeight="1">
      <c r="A8" s="14" t="s">
        <v>39</v>
      </c>
      <c r="B8" s="14">
        <f>SUMIF('EC - European Championship'!C4:C90,"BFMS",'EC - European Championship'!J4:J90)</f>
        <v>0</v>
      </c>
    </row>
    <row r="9" spans="1:256" ht="14.1" customHeight="1">
      <c r="A9" s="14" t="s">
        <v>40</v>
      </c>
      <c r="B9" s="14">
        <f>SUMIF('EC - European Championship'!C4:C90,"BIHAMK",'EC - European Championship'!J4:J90)</f>
        <v>0</v>
      </c>
    </row>
    <row r="10" spans="1:256" ht="14.1" customHeight="1">
      <c r="A10" s="14" t="s">
        <v>41</v>
      </c>
      <c r="B10" s="14">
        <f>SUMIF('EC - European Championship'!C4:C90,"BMF",'EC - European Championship'!J4:J90)</f>
        <v>0</v>
      </c>
    </row>
    <row r="11" spans="1:256" ht="14.1" customHeight="1">
      <c r="A11" s="14" t="s">
        <v>42</v>
      </c>
      <c r="B11" s="14">
        <f>SUMIF('EC - European Championship'!C4:C90,"CMA",'EC - European Championship'!J4:J90)</f>
        <v>0</v>
      </c>
    </row>
    <row r="12" spans="1:256" ht="13.5" customHeight="1">
      <c r="A12" s="14" t="s">
        <v>25</v>
      </c>
      <c r="B12" s="14">
        <f>SUMIF('EC - European Championship'!C4:C90,"CTMSA",'EC - European Championship'!J4:J90)</f>
        <v>0</v>
      </c>
    </row>
    <row r="13" spans="1:256" ht="13.5" customHeight="1">
      <c r="A13" s="14" t="s">
        <v>43</v>
      </c>
      <c r="B13" s="14">
        <f>SUMIF('EC - European Championship'!C4:C90,"CYMF",'EC - European Championship'!J4:J90)</f>
        <v>0</v>
      </c>
    </row>
    <row r="14" spans="1:256" ht="13.5" customHeight="1">
      <c r="A14" s="14" t="s">
        <v>11</v>
      </c>
      <c r="B14" s="14">
        <f>SUMIF('EC - European Championship'!C4:C90,"DMSB",'EC - European Championship'!J4:J90)</f>
        <v>179</v>
      </c>
    </row>
    <row r="15" spans="1:256" ht="13.5" customHeight="1">
      <c r="A15" s="14" t="s">
        <v>23</v>
      </c>
      <c r="B15" s="14">
        <f>SUMIF('EC - European Championship'!C4:C90,"DMU",'EC - European Championship'!J4:J90)</f>
        <v>0</v>
      </c>
    </row>
    <row r="16" spans="1:256" ht="13.5" customHeight="1">
      <c r="A16" s="14" t="s">
        <v>22</v>
      </c>
      <c r="B16" s="14">
        <f>SUMIF('EC - European Championship'!C4:C90,"EMF",'EC - European Championship'!J4:J90)</f>
        <v>0</v>
      </c>
    </row>
    <row r="17" spans="1:2" ht="13.5" customHeight="1">
      <c r="A17" s="14" t="s">
        <v>16</v>
      </c>
      <c r="B17" s="14">
        <f>SUMIF('EC - European Championship'!C4:C90,"FFM",'EC - European Championship'!J4:J90)</f>
        <v>487</v>
      </c>
    </row>
    <row r="18" spans="1:2" ht="13.5" customHeight="1">
      <c r="A18" s="14" t="s">
        <v>44</v>
      </c>
      <c r="B18" s="14">
        <f>SUMIF('EC - European Championship'!C4:C90,"FMA",'EC - European Championship'!J4:J90)</f>
        <v>0</v>
      </c>
    </row>
    <row r="19" spans="1:2" ht="13.5" customHeight="1">
      <c r="A19" s="14" t="s">
        <v>20</v>
      </c>
      <c r="B19" s="14">
        <f>SUMIF('EC - European Championship'!C4:C90,"FMB",'EC - European Championship'!J4:J90)</f>
        <v>0</v>
      </c>
    </row>
    <row r="20" spans="1:2" ht="13.5" customHeight="1">
      <c r="A20" s="14" t="s">
        <v>7</v>
      </c>
      <c r="B20" s="14">
        <f>SUMIF('EC - European Championship'!C4:C90,"FMI",'EC - European Championship'!J4:J90)</f>
        <v>1010</v>
      </c>
    </row>
    <row r="21" spans="1:2" ht="13.5" customHeight="1">
      <c r="A21" s="14" t="s">
        <v>45</v>
      </c>
      <c r="B21" s="14">
        <f>SUMIF('EC - European Championship'!C4:C90,"FMP",'EC - European Championship'!J4:J90)</f>
        <v>0</v>
      </c>
    </row>
    <row r="22" spans="1:2" ht="13.5" customHeight="1">
      <c r="A22" s="14" t="s">
        <v>46</v>
      </c>
      <c r="B22" s="14">
        <f>SUMIF('EC - European Championship'!C4:C90,"FMRM",'EC - European Championship'!J4:J90)</f>
        <v>0</v>
      </c>
    </row>
    <row r="23" spans="1:2" ht="13.5" customHeight="1">
      <c r="A23" s="14" t="s">
        <v>47</v>
      </c>
      <c r="B23" s="14">
        <f>SUMIF('EC - European Championship'!C4:C90,"FMS",'EC - European Championship'!J4:J90)</f>
        <v>38</v>
      </c>
    </row>
    <row r="24" spans="1:2" ht="13.5" customHeight="1">
      <c r="A24" s="14" t="s">
        <v>48</v>
      </c>
      <c r="B24" s="14">
        <f>SUMIF('EC - European Championship'!C4:C90,"FMU",'EC - European Championship'!J4:J90)</f>
        <v>0</v>
      </c>
    </row>
    <row r="25" spans="1:2" ht="13.5" customHeight="1">
      <c r="A25" s="14" t="s">
        <v>49</v>
      </c>
      <c r="B25" s="14">
        <f>SUMIF('EC - European Championship'!C4:C90,"FRM",'EC - European Championship'!J4:J90)</f>
        <v>0</v>
      </c>
    </row>
    <row r="26" spans="1:2" ht="13.5" customHeight="1">
      <c r="A26" s="14" t="s">
        <v>17</v>
      </c>
      <c r="B26" s="14">
        <f>SUMIF('EC - European Championship'!C4:C90,"KNMV",'EC - European Championship'!J4:J90)</f>
        <v>14</v>
      </c>
    </row>
    <row r="27" spans="1:2" ht="13.5" customHeight="1">
      <c r="A27" s="14" t="s">
        <v>21</v>
      </c>
      <c r="B27" s="14">
        <f>SUMIF('EC - European Championship'!C4:C90,"LaMFS",'EC - European Championship'!J4:J90)</f>
        <v>0</v>
      </c>
    </row>
    <row r="28" spans="1:2" ht="13.5" customHeight="1">
      <c r="A28" s="14" t="s">
        <v>50</v>
      </c>
      <c r="B28" s="14">
        <f>SUMIF('EC - European Championship'!C4:C90,"LMSF",'EC - European Championship'!J4:J90)</f>
        <v>0</v>
      </c>
    </row>
    <row r="29" spans="1:2" ht="13.5" customHeight="1">
      <c r="A29" s="14" t="s">
        <v>24</v>
      </c>
      <c r="B29" s="14">
        <f>SUMIF('EC - European Championship'!C4:C90,"MA",'EC - European Championship'!J4:J90)</f>
        <v>0</v>
      </c>
    </row>
    <row r="30" spans="1:2" ht="13.5" customHeight="1">
      <c r="A30" s="14" t="s">
        <v>51</v>
      </c>
      <c r="B30" s="14">
        <f>SUMIF('EC - European Championship'!C4:C90,"MAMS",'EC - European Championship'!J4:J90)</f>
        <v>0</v>
      </c>
    </row>
    <row r="31" spans="1:2" ht="13.5" customHeight="1">
      <c r="A31" s="14" t="s">
        <v>52</v>
      </c>
      <c r="B31" s="14">
        <f>SUMIF('EC - European Championship'!C4:C90,"NCM",'EC - European Championship'!J4:J90)</f>
        <v>0</v>
      </c>
    </row>
    <row r="32" spans="1:2" ht="13.5" customHeight="1">
      <c r="A32" s="14" t="s">
        <v>53</v>
      </c>
      <c r="B32" s="14">
        <f>SUMIF('EC - European Championship'!C4:C90,"MCUI",'EC - European Championship'!J4:J90)</f>
        <v>0</v>
      </c>
    </row>
    <row r="33" spans="1:2" ht="13.5" customHeight="1">
      <c r="A33" s="14" t="s">
        <v>54</v>
      </c>
      <c r="B33" s="14">
        <f>SUMIF('EC - European Championship'!C4:C90,"MFJ",'EC - European Championship'!J4:J90)</f>
        <v>0</v>
      </c>
    </row>
    <row r="34" spans="1:2" ht="13.5" customHeight="1">
      <c r="A34" s="14" t="s">
        <v>55</v>
      </c>
      <c r="B34" s="14">
        <f>SUMIF('EC - European Championship'!C4:C90,"MFR",'EC - European Championship'!J4:J90)</f>
        <v>0</v>
      </c>
    </row>
    <row r="35" spans="1:2" ht="13.5" customHeight="1">
      <c r="A35" s="14" t="s">
        <v>56</v>
      </c>
      <c r="B35" s="14">
        <f>SUMIF('EC - European Championship'!C4:C90,"MSI",'EC - European Championship'!J4:J90)</f>
        <v>0</v>
      </c>
    </row>
    <row r="36" spans="1:2" ht="13.5" customHeight="1">
      <c r="A36" s="14" t="s">
        <v>57</v>
      </c>
      <c r="B36" s="14">
        <f>SUMIF('EC - European Championship'!C4:C90,"MUL",'EC - European Championship'!J4:J90)</f>
        <v>0</v>
      </c>
    </row>
    <row r="37" spans="1:2" ht="13.5" customHeight="1">
      <c r="A37" s="14" t="s">
        <v>10</v>
      </c>
      <c r="B37" s="14">
        <f>SUMIF('EC - European Championship'!C4:C90,"NMF",'EC - European Championship'!J4:J90)</f>
        <v>551</v>
      </c>
    </row>
    <row r="38" spans="1:2" ht="13.5" customHeight="1">
      <c r="A38" s="14" t="s">
        <v>77</v>
      </c>
      <c r="B38" s="14">
        <f>SUMIF('EC - European Championship'!C4:C90,"OSK",'EC - European Championship'!J4:J90)</f>
        <v>0</v>
      </c>
    </row>
    <row r="39" spans="1:2" ht="13.5" customHeight="1">
      <c r="A39" s="14" t="s">
        <v>12</v>
      </c>
      <c r="B39" s="14">
        <f>SUMIF('EC - European Championship'!C4:C90,"PZM",'EC - European Championship'!J4:J90)</f>
        <v>0</v>
      </c>
    </row>
    <row r="40" spans="1:2" ht="13.5" customHeight="1">
      <c r="A40" s="14" t="s">
        <v>8</v>
      </c>
      <c r="B40" s="14">
        <f>SUMIF('EC - European Championship'!C4:C90,"RFME",'EC - European Championship'!J4:J90)</f>
        <v>410</v>
      </c>
    </row>
    <row r="41" spans="1:2" ht="13.5" customHeight="1">
      <c r="A41" s="14" t="s">
        <v>19</v>
      </c>
      <c r="B41" s="14">
        <f>SUMIF('EC - European Championship'!C4:C90,"SMF",'EC - European Championship'!J4:J90)</f>
        <v>0</v>
      </c>
    </row>
    <row r="42" spans="1:2" ht="13.5" customHeight="1">
      <c r="A42" s="14" t="s">
        <v>15</v>
      </c>
      <c r="B42" s="14">
        <f>SUMIF('EC - European Championship'!C4:C90,"SML",'EC - European Championship'!J4:J90)</f>
        <v>8</v>
      </c>
    </row>
    <row r="43" spans="1:2" ht="13.5" customHeight="1">
      <c r="A43" s="14" t="s">
        <v>6</v>
      </c>
      <c r="B43" s="14">
        <f>SUMIF('EC - European Championship'!C4:C90,"SVEMO",'EC - European Championship'!J4:J90)</f>
        <v>87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4"/>
  <sheetViews>
    <sheetView showGridLines="0" topLeftCell="A8" workbookViewId="0">
      <selection sqref="A1:L1"/>
    </sheetView>
  </sheetViews>
  <sheetFormatPr defaultColWidth="8.09765625" defaultRowHeight="13.5" customHeight="1"/>
  <cols>
    <col min="1" max="10" width="8.09765625" style="14" customWidth="1"/>
    <col min="11" max="11" width="9.5" style="14" customWidth="1"/>
    <col min="12" max="258" width="8.09765625" style="14" customWidth="1"/>
  </cols>
  <sheetData>
    <row r="1" spans="1:12" ht="24.2" customHeight="1">
      <c r="A1" s="108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24.75" customHeight="1">
      <c r="A2" s="69" t="s">
        <v>27</v>
      </c>
      <c r="B2" s="69" t="s">
        <v>0</v>
      </c>
      <c r="C2" s="69" t="s">
        <v>28</v>
      </c>
      <c r="D2" s="69" t="s">
        <v>29</v>
      </c>
      <c r="E2" s="69" t="s">
        <v>74</v>
      </c>
      <c r="F2" s="69" t="s">
        <v>73</v>
      </c>
      <c r="G2" s="69" t="s">
        <v>31</v>
      </c>
      <c r="H2" s="69" t="s">
        <v>32</v>
      </c>
      <c r="I2" s="69" t="s">
        <v>33</v>
      </c>
      <c r="J2" s="69" t="s">
        <v>34</v>
      </c>
      <c r="K2" s="69" t="s">
        <v>61</v>
      </c>
      <c r="L2" s="69" t="s">
        <v>35</v>
      </c>
    </row>
    <row r="3" spans="1:12" ht="18" customHeight="1">
      <c r="A3" s="70" t="s">
        <v>35</v>
      </c>
      <c r="B3" s="71">
        <f t="shared" ref="B3:K3" si="0">SUM(B4:B43)</f>
        <v>10923</v>
      </c>
      <c r="C3" s="71">
        <f t="shared" si="0"/>
        <v>7392</v>
      </c>
      <c r="D3" s="71">
        <f t="shared" si="0"/>
        <v>6640</v>
      </c>
      <c r="E3" s="71">
        <f t="shared" si="0"/>
        <v>1450</v>
      </c>
      <c r="F3" s="71"/>
      <c r="G3" s="71">
        <f t="shared" si="0"/>
        <v>5889</v>
      </c>
      <c r="H3" s="71">
        <f t="shared" si="0"/>
        <v>1295</v>
      </c>
      <c r="I3" s="71">
        <f t="shared" si="0"/>
        <v>6684</v>
      </c>
      <c r="J3" s="71">
        <f t="shared" si="0"/>
        <v>2193</v>
      </c>
      <c r="K3" s="71">
        <f t="shared" si="0"/>
        <v>3000</v>
      </c>
      <c r="L3" s="72">
        <f t="shared" ref="L3" si="1">SUM(B3:K3)</f>
        <v>45466</v>
      </c>
    </row>
    <row r="4" spans="1:12" ht="18" customHeight="1">
      <c r="A4" s="73" t="s">
        <v>7</v>
      </c>
      <c r="B4" s="74">
        <f>'EC - Points per FMN'!B20*3</f>
        <v>3030</v>
      </c>
      <c r="C4" s="74">
        <f>'JUNIOR Points pr FMN'!B20*2</f>
        <v>1958</v>
      </c>
      <c r="D4" s="74">
        <f>'Over 40 Points pr FMN'!B20*2</f>
        <v>1582</v>
      </c>
      <c r="E4" s="74">
        <f>'EC Inter I Points pr FMN'!B20</f>
        <v>515</v>
      </c>
      <c r="F4" s="75">
        <f>'EC Inter II Points pr FMN'!B20</f>
        <v>1134</v>
      </c>
      <c r="G4" s="74">
        <f>'Women Points pr FMN'!B20*3</f>
        <v>765</v>
      </c>
      <c r="H4" s="74">
        <f>'Women Inter Points pr FMN'!B20</f>
        <v>185</v>
      </c>
      <c r="I4" s="74">
        <f>'Youth Points pr FMN'!B20*3</f>
        <v>822</v>
      </c>
      <c r="J4" s="74">
        <f>'Youth Inter Points pr FMN'!B20</f>
        <v>458</v>
      </c>
      <c r="K4" s="74">
        <v>1500</v>
      </c>
      <c r="L4" s="72">
        <f t="shared" ref="L4:L44" si="2">SUM(B4:K4)</f>
        <v>11949</v>
      </c>
    </row>
    <row r="5" spans="1:12" ht="18" customHeight="1">
      <c r="A5" s="73" t="s">
        <v>11</v>
      </c>
      <c r="B5" s="74">
        <f>'EC - Points per FMN'!B14*3</f>
        <v>537</v>
      </c>
      <c r="C5" s="74">
        <f>'JUNIOR Points pr FMN'!B14*2</f>
        <v>1554</v>
      </c>
      <c r="D5" s="74">
        <f>'Over 40 Points pr FMN'!B14*2</f>
        <v>1528</v>
      </c>
      <c r="E5" s="74">
        <f>'EC Inter I Points pr FMN'!B14</f>
        <v>230</v>
      </c>
      <c r="F5" s="75">
        <f>'EC Inter II Points pr FMN'!B14</f>
        <v>1035</v>
      </c>
      <c r="G5" s="74">
        <f>'Women Points pr FMN'!B14*3</f>
        <v>3390</v>
      </c>
      <c r="H5" s="74">
        <f>'Women Inter Points pr FMN'!B14</f>
        <v>185</v>
      </c>
      <c r="I5" s="74">
        <f>'Youth Points pr FMN'!B14*3</f>
        <v>1809</v>
      </c>
      <c r="J5" s="74">
        <f>'Youth Inter Points pr FMN'!B14</f>
        <v>627</v>
      </c>
      <c r="K5" s="74"/>
      <c r="L5" s="72">
        <f t="shared" si="2"/>
        <v>10895</v>
      </c>
    </row>
    <row r="6" spans="1:12" ht="18" customHeight="1">
      <c r="A6" s="73" t="s">
        <v>10</v>
      </c>
      <c r="B6" s="74">
        <f>'EC - Points per FMN'!B37*3</f>
        <v>1653</v>
      </c>
      <c r="C6" s="74">
        <f>'JUNIOR Points pr FMN'!B37*2</f>
        <v>1718</v>
      </c>
      <c r="D6" s="74">
        <f>'Over 40 Points pr FMN'!B37*2</f>
        <v>0</v>
      </c>
      <c r="E6" s="74">
        <f>'EC Inter I Points pr FMN'!B37</f>
        <v>0</v>
      </c>
      <c r="F6" s="75">
        <f>'EC Inter II Points pr FMN'!B37</f>
        <v>25</v>
      </c>
      <c r="G6" s="74">
        <f>'Women Points pr FMN'!B37*3</f>
        <v>1182</v>
      </c>
      <c r="H6" s="74">
        <f>'Women Inter Points pr FMN'!B37</f>
        <v>145</v>
      </c>
      <c r="I6" s="74">
        <f>'Youth Points pr FMN'!B37*3</f>
        <v>525</v>
      </c>
      <c r="J6" s="74">
        <f>'Youth Inter Points pr FMN'!B37</f>
        <v>96</v>
      </c>
      <c r="K6" s="74"/>
      <c r="L6" s="72">
        <f t="shared" si="2"/>
        <v>5344</v>
      </c>
    </row>
    <row r="7" spans="1:12" ht="18" customHeight="1">
      <c r="A7" s="73" t="s">
        <v>16</v>
      </c>
      <c r="B7" s="74">
        <f>'EC - Points per FMN'!B17*3</f>
        <v>1461</v>
      </c>
      <c r="C7" s="74">
        <f>'JUNIOR Points pr FMN'!B17*2</f>
        <v>1396</v>
      </c>
      <c r="D7" s="74">
        <f>'Over 40 Points pr FMN'!B17*2</f>
        <v>0</v>
      </c>
      <c r="E7" s="74">
        <f>'EC Inter I Points pr FMN'!B17</f>
        <v>0</v>
      </c>
      <c r="F7" s="75">
        <f>'EC Inter II Points pr FMN'!B17</f>
        <v>0</v>
      </c>
      <c r="G7" s="74">
        <f>'Women Points pr FMN'!B17*3</f>
        <v>0</v>
      </c>
      <c r="H7" s="74">
        <f>'Women Inter Points pr FMN'!B17</f>
        <v>0</v>
      </c>
      <c r="I7" s="74">
        <f>'Youth Points pr FMN'!B17*3</f>
        <v>1239</v>
      </c>
      <c r="J7" s="74">
        <f>'Youth Inter Points pr FMN'!B17</f>
        <v>82</v>
      </c>
      <c r="K7" s="74"/>
      <c r="L7" s="72">
        <f t="shared" si="2"/>
        <v>4178</v>
      </c>
    </row>
    <row r="8" spans="1:12" ht="18" customHeight="1">
      <c r="A8" s="73" t="s">
        <v>14</v>
      </c>
      <c r="B8" s="77">
        <f>'EC - Points per FMN'!B4*3</f>
        <v>1047</v>
      </c>
      <c r="C8" s="77">
        <f>'JUNIOR Points pr FMN'!B4*2</f>
        <v>0</v>
      </c>
      <c r="D8" s="77">
        <f>'Over 40 Points pr FMN'!B4*2</f>
        <v>0</v>
      </c>
      <c r="E8" s="77">
        <f>'EC Inter I Points pr FMN'!B4</f>
        <v>0</v>
      </c>
      <c r="F8" s="77">
        <f>'EC Inter II Points pr FMN'!B4</f>
        <v>0</v>
      </c>
      <c r="G8" s="77">
        <f>'Women Points pr FMN'!B4*3</f>
        <v>207</v>
      </c>
      <c r="H8" s="77">
        <f>'Women Inter Points pr FMN'!B4</f>
        <v>570</v>
      </c>
      <c r="I8" s="77">
        <f>'Youth Points pr FMN'!B4*3</f>
        <v>1740</v>
      </c>
      <c r="J8" s="77">
        <f>'Youth Inter Points pr FMN'!B4</f>
        <v>32</v>
      </c>
      <c r="K8" s="74"/>
      <c r="L8" s="72">
        <f t="shared" si="2"/>
        <v>3596</v>
      </c>
    </row>
    <row r="9" spans="1:12" ht="18" customHeight="1">
      <c r="A9" s="73" t="s">
        <v>20</v>
      </c>
      <c r="B9" s="74">
        <f>'EC - Points per FMN'!B19*3</f>
        <v>0</v>
      </c>
      <c r="C9" s="74">
        <f>'JUNIOR Points pr FMN'!B19*2</f>
        <v>106</v>
      </c>
      <c r="D9" s="74">
        <f>'Over 40 Points pr FMN'!B19*2</f>
        <v>736</v>
      </c>
      <c r="E9" s="74">
        <f>'EC Inter I Points pr FMN'!B19</f>
        <v>170</v>
      </c>
      <c r="F9" s="75">
        <f>'EC Inter II Points pr FMN'!B19</f>
        <v>286</v>
      </c>
      <c r="G9" s="74">
        <f>'Women Points pr FMN'!B19*3</f>
        <v>0</v>
      </c>
      <c r="H9" s="74">
        <f>'Women Inter Points pr FMN'!B19</f>
        <v>40</v>
      </c>
      <c r="I9" s="74">
        <f>'Youth Points pr FMN'!B19*3</f>
        <v>111</v>
      </c>
      <c r="J9" s="74">
        <f>'Youth Inter Points pr FMN'!B19</f>
        <v>366</v>
      </c>
      <c r="K9" s="74">
        <v>750</v>
      </c>
      <c r="L9" s="72">
        <f t="shared" si="2"/>
        <v>2565</v>
      </c>
    </row>
    <row r="10" spans="1:12" ht="18" customHeight="1">
      <c r="A10" s="73" t="s">
        <v>9</v>
      </c>
      <c r="B10" s="74">
        <f>'EC - Points per FMN'!B3*3</f>
        <v>1524</v>
      </c>
      <c r="C10" s="74">
        <f>'JUNIOR Points pr FMN'!B3*2</f>
        <v>0</v>
      </c>
      <c r="D10" s="74">
        <f>'Over 40 Points pr FMN'!B3*2</f>
        <v>236</v>
      </c>
      <c r="E10" s="74">
        <f>'EC Inter I Points pr FMN'!B3</f>
        <v>325</v>
      </c>
      <c r="F10" s="75">
        <f>'EC Inter II Points pr FMN'!B3</f>
        <v>0</v>
      </c>
      <c r="G10" s="74">
        <f>'Women Points pr FMN'!B3*3</f>
        <v>0</v>
      </c>
      <c r="H10" s="74">
        <f>'Women Inter Points pr FMN'!B3</f>
        <v>0</v>
      </c>
      <c r="I10" s="74">
        <f>'Youth Points pr FMN'!B3*3</f>
        <v>0</v>
      </c>
      <c r="J10" s="74">
        <f>'Youth Inter Points pr FMN'!B3</f>
        <v>83</v>
      </c>
      <c r="K10" s="74"/>
      <c r="L10" s="72">
        <f t="shared" si="2"/>
        <v>2168</v>
      </c>
    </row>
    <row r="11" spans="1:12" ht="18" customHeight="1">
      <c r="A11" s="73" t="s">
        <v>8</v>
      </c>
      <c r="B11" s="74">
        <f>'EC - Points per FMN'!B40*3</f>
        <v>1230</v>
      </c>
      <c r="C11" s="74">
        <f>'JUNIOR Points pr FMN'!B40*2</f>
        <v>0</v>
      </c>
      <c r="D11" s="74">
        <f>'Over 40 Points pr FMN'!B40*2</f>
        <v>140</v>
      </c>
      <c r="E11" s="74">
        <f>'EC Inter I Points pr FMN'!B40</f>
        <v>0</v>
      </c>
      <c r="F11" s="75">
        <f>'EC Inter II Points pr FMN'!B40</f>
        <v>0</v>
      </c>
      <c r="G11" s="74">
        <f>'Women Points pr FMN'!B40*3</f>
        <v>0</v>
      </c>
      <c r="H11" s="74">
        <f>'Women Inter Points pr FMN'!B40</f>
        <v>0</v>
      </c>
      <c r="I11" s="74">
        <f>'Youth Points pr FMN'!B40*3</f>
        <v>0</v>
      </c>
      <c r="J11" s="74">
        <f>'Youth Inter Points pr FMN'!B40</f>
        <v>0</v>
      </c>
      <c r="K11" s="74"/>
      <c r="L11" s="72">
        <f t="shared" si="2"/>
        <v>1370</v>
      </c>
    </row>
    <row r="12" spans="1:12" ht="18" customHeight="1">
      <c r="A12" s="73" t="s">
        <v>47</v>
      </c>
      <c r="B12" s="74">
        <f>'EC - Points per FMN'!B23*3</f>
        <v>114</v>
      </c>
      <c r="C12" s="74">
        <f>'JUNIOR Points pr FMN'!B23*2</f>
        <v>54</v>
      </c>
      <c r="D12" s="74">
        <f>'Over 40 Points pr FMN'!B23*2</f>
        <v>364</v>
      </c>
      <c r="E12" s="74">
        <f>'EC Inter I Points pr FMN'!B23</f>
        <v>210</v>
      </c>
      <c r="F12" s="75">
        <f>'EC Inter II Points pr FMN'!B23</f>
        <v>140</v>
      </c>
      <c r="G12" s="74">
        <f>'Women Points pr FMN'!B23*3</f>
        <v>0</v>
      </c>
      <c r="H12" s="74">
        <f>'Women Inter Points pr FMN'!B23</f>
        <v>0</v>
      </c>
      <c r="I12" s="74">
        <f>'Youth Points pr FMN'!B23*3</f>
        <v>0</v>
      </c>
      <c r="J12" s="74">
        <f>'Youth Inter Points pr FMN'!B23</f>
        <v>64</v>
      </c>
      <c r="K12" s="74">
        <v>750</v>
      </c>
      <c r="L12" s="72">
        <f t="shared" si="2"/>
        <v>1696</v>
      </c>
    </row>
    <row r="13" spans="1:12" ht="18" customHeight="1">
      <c r="A13" s="73" t="s">
        <v>17</v>
      </c>
      <c r="B13" s="74">
        <f>'EC - Points per FMN'!B26*3</f>
        <v>42</v>
      </c>
      <c r="C13" s="74">
        <f>'JUNIOR Points pr FMN'!B26*2</f>
        <v>0</v>
      </c>
      <c r="D13" s="74">
        <f>'Over 40 Points pr FMN'!B26*2</f>
        <v>800</v>
      </c>
      <c r="E13" s="74">
        <f>'EC Inter I Points pr FMN'!B26</f>
        <v>0</v>
      </c>
      <c r="F13" s="75">
        <f>'EC Inter II Points pr FMN'!B26</f>
        <v>0</v>
      </c>
      <c r="G13" s="74">
        <f>'Women Points pr FMN'!B26*3</f>
        <v>0</v>
      </c>
      <c r="H13" s="74">
        <f>'Women Inter Points pr FMN'!B26</f>
        <v>170</v>
      </c>
      <c r="I13" s="74">
        <f>'Youth Points pr FMN'!B26*3</f>
        <v>0</v>
      </c>
      <c r="J13" s="74">
        <f>'Youth Inter Points pr FMN'!B26</f>
        <v>0</v>
      </c>
      <c r="K13" s="74"/>
      <c r="L13" s="72">
        <f t="shared" si="2"/>
        <v>1012</v>
      </c>
    </row>
    <row r="14" spans="1:12" ht="18" customHeight="1">
      <c r="A14" s="73" t="s">
        <v>6</v>
      </c>
      <c r="B14" s="74">
        <f>'EC - Points per FMN'!B43*3</f>
        <v>261</v>
      </c>
      <c r="C14" s="74">
        <f>'JUNIOR Points pr FMN'!B43*2</f>
        <v>408</v>
      </c>
      <c r="D14" s="74">
        <f>'Over 40 Points pr FMN'!B43*2</f>
        <v>0</v>
      </c>
      <c r="E14" s="74">
        <f>'EC Inter I Points pr FMN'!B43</f>
        <v>0</v>
      </c>
      <c r="F14" s="75">
        <f>'EC Inter II Points pr FMN'!B43</f>
        <v>0</v>
      </c>
      <c r="G14" s="74">
        <f>'Women Points pr FMN'!B43*3</f>
        <v>0</v>
      </c>
      <c r="H14" s="74">
        <f>'Women Inter Points pr FMN'!B43</f>
        <v>0</v>
      </c>
      <c r="I14" s="74">
        <f>'Youth Points pr FMN'!B43*3</f>
        <v>51</v>
      </c>
      <c r="J14" s="74">
        <f>'Youth Inter Points pr FMN'!B43</f>
        <v>130</v>
      </c>
      <c r="K14" s="74"/>
      <c r="L14" s="72">
        <f t="shared" si="2"/>
        <v>850</v>
      </c>
    </row>
    <row r="15" spans="1:12" ht="18" customHeight="1">
      <c r="A15" s="73" t="s">
        <v>19</v>
      </c>
      <c r="B15" s="74">
        <f>'EC - Points per FMN'!B41*3</f>
        <v>0</v>
      </c>
      <c r="C15" s="74">
        <f>'JUNIOR Points pr FMN'!B41*2</f>
        <v>0</v>
      </c>
      <c r="D15" s="74">
        <f>'Over 40 Points pr FMN'!B41*2</f>
        <v>880</v>
      </c>
      <c r="E15" s="74">
        <f>'EC Inter I Points pr FMN'!B41</f>
        <v>0</v>
      </c>
      <c r="F15" s="75">
        <f>'EC Inter II Points pr FMN'!B41</f>
        <v>0</v>
      </c>
      <c r="G15" s="74">
        <f>'Women Points pr FMN'!B41*3</f>
        <v>0</v>
      </c>
      <c r="H15" s="74">
        <f>'Women Inter Points pr FMN'!B41</f>
        <v>0</v>
      </c>
      <c r="I15" s="74">
        <f>'Youth Points pr FMN'!B41*3</f>
        <v>0</v>
      </c>
      <c r="J15" s="74">
        <f>'Youth Inter Points pr FMN'!B41</f>
        <v>0</v>
      </c>
      <c r="K15" s="74"/>
      <c r="L15" s="72">
        <f t="shared" si="2"/>
        <v>880</v>
      </c>
    </row>
    <row r="16" spans="1:12" ht="18" customHeight="1">
      <c r="A16" s="73" t="s">
        <v>22</v>
      </c>
      <c r="B16" s="74">
        <f>'EC - Points per FMN'!B16*3</f>
        <v>0</v>
      </c>
      <c r="C16" s="74">
        <f>'JUNIOR Points pr FMN'!B16*2</f>
        <v>0</v>
      </c>
      <c r="D16" s="74">
        <f>'Over 40 Points pr FMN'!B16*2</f>
        <v>160</v>
      </c>
      <c r="E16" s="74">
        <f>'EC Inter I Points pr FMN'!B16</f>
        <v>0</v>
      </c>
      <c r="F16" s="75">
        <f>'EC Inter II Points pr FMN'!B16</f>
        <v>0</v>
      </c>
      <c r="G16" s="74">
        <f>'Women Points pr FMN'!B16*3</f>
        <v>345</v>
      </c>
      <c r="H16" s="74">
        <f>'Women Inter Points pr FMN'!B16</f>
        <v>0</v>
      </c>
      <c r="I16" s="74">
        <f>'Youth Points pr FMN'!B16*3</f>
        <v>0</v>
      </c>
      <c r="J16" s="74">
        <f>'Youth Inter Points pr FMN'!B16</f>
        <v>0</v>
      </c>
      <c r="K16" s="74"/>
      <c r="L16" s="72">
        <f t="shared" si="2"/>
        <v>505</v>
      </c>
    </row>
    <row r="17" spans="1:12" ht="18" customHeight="1">
      <c r="A17" s="73" t="s">
        <v>15</v>
      </c>
      <c r="B17" s="74">
        <f>'EC - Points per FMN'!B42*3</f>
        <v>24</v>
      </c>
      <c r="C17" s="74">
        <f>'JUNIOR Points pr FMN'!B42*2</f>
        <v>0</v>
      </c>
      <c r="D17" s="74">
        <f>'Over 40 Points pr FMN'!B42*2</f>
        <v>190</v>
      </c>
      <c r="E17" s="74">
        <f>'EC Inter I Points pr FMN'!B42</f>
        <v>0</v>
      </c>
      <c r="F17" s="75">
        <f>'EC Inter II Points pr FMN'!B42</f>
        <v>0</v>
      </c>
      <c r="G17" s="74">
        <f>'Women Points pr FMN'!B42*3</f>
        <v>0</v>
      </c>
      <c r="H17" s="74">
        <f>'Women Inter Points pr FMN'!B42</f>
        <v>0</v>
      </c>
      <c r="I17" s="74">
        <f>'Youth Points pr FMN'!B42*3</f>
        <v>0</v>
      </c>
      <c r="J17" s="74">
        <f>'Youth Inter Points pr FMN'!B42</f>
        <v>0</v>
      </c>
      <c r="K17" s="74"/>
      <c r="L17" s="72">
        <f t="shared" si="2"/>
        <v>214</v>
      </c>
    </row>
    <row r="18" spans="1:12" ht="18" customHeight="1">
      <c r="A18" s="73" t="s">
        <v>24</v>
      </c>
      <c r="B18" s="74">
        <f>'EC - Points per FMN'!B29*3</f>
        <v>0</v>
      </c>
      <c r="C18" s="74">
        <f>'JUNIOR Points pr FMN'!B29*2</f>
        <v>0</v>
      </c>
      <c r="D18" s="74">
        <f>'Over 40 Points pr FMN'!B29*2</f>
        <v>0</v>
      </c>
      <c r="E18" s="74">
        <f>'EC Inter I Points pr FMN'!B29</f>
        <v>0</v>
      </c>
      <c r="F18" s="75">
        <f>'EC Inter II Points pr FMN'!B29</f>
        <v>0</v>
      </c>
      <c r="G18" s="74">
        <f>'Women Points pr FMN'!B29*3</f>
        <v>0</v>
      </c>
      <c r="H18" s="74">
        <f>'Women Inter Points pr FMN'!B29</f>
        <v>0</v>
      </c>
      <c r="I18" s="74">
        <f>'Youth Points pr FMN'!B29*3</f>
        <v>249</v>
      </c>
      <c r="J18" s="74">
        <f>'Youth Inter Points pr FMN'!B29</f>
        <v>0</v>
      </c>
      <c r="K18" s="74"/>
      <c r="L18" s="72">
        <f t="shared" si="2"/>
        <v>249</v>
      </c>
    </row>
    <row r="19" spans="1:12" ht="18" customHeight="1">
      <c r="A19" s="73" t="s">
        <v>21</v>
      </c>
      <c r="B19" s="74">
        <f>'EC - Points per FMN'!B27*3</f>
        <v>0</v>
      </c>
      <c r="C19" s="74">
        <f>'JUNIOR Points pr FMN'!B27*2</f>
        <v>160</v>
      </c>
      <c r="D19" s="74">
        <f>'Over 40 Points pr FMN'!B27*2</f>
        <v>0</v>
      </c>
      <c r="E19" s="74">
        <f>'EC Inter I Points pr FMN'!B27</f>
        <v>0</v>
      </c>
      <c r="F19" s="75">
        <f>'EC Inter II Points pr FMN'!B27</f>
        <v>165</v>
      </c>
      <c r="G19" s="74">
        <f>'Women Points pr FMN'!B27*3</f>
        <v>0</v>
      </c>
      <c r="H19" s="74">
        <f>'Women Inter Points pr FMN'!B27</f>
        <v>0</v>
      </c>
      <c r="I19" s="74">
        <f>'Youth Points pr FMN'!B27*3</f>
        <v>0</v>
      </c>
      <c r="J19" s="74">
        <f>'Youth Inter Points pr FMN'!B27</f>
        <v>25</v>
      </c>
      <c r="K19" s="74"/>
      <c r="L19" s="72">
        <f t="shared" si="2"/>
        <v>350</v>
      </c>
    </row>
    <row r="20" spans="1:12" ht="18" customHeight="1">
      <c r="A20" s="73" t="s">
        <v>23</v>
      </c>
      <c r="B20" s="74">
        <f>'EC - Points per FMN'!B15*3</f>
        <v>0</v>
      </c>
      <c r="C20" s="74">
        <f>'JUNIOR Points pr FMN'!B15*2</f>
        <v>14</v>
      </c>
      <c r="D20" s="74">
        <f>'Over 40 Points pr FMN'!B15*2</f>
        <v>0</v>
      </c>
      <c r="E20" s="74">
        <f>'EC Inter I Points pr FMN'!B15</f>
        <v>0</v>
      </c>
      <c r="F20" s="75">
        <f>'EC Inter II Points pr FMN'!B15</f>
        <v>0</v>
      </c>
      <c r="G20" s="74">
        <f>'Women Points pr FMN'!B15*3</f>
        <v>0</v>
      </c>
      <c r="H20" s="74">
        <f>'Women Inter Points pr FMN'!B15</f>
        <v>0</v>
      </c>
      <c r="I20" s="74">
        <f>'Youth Points pr FMN'!B15*3</f>
        <v>0</v>
      </c>
      <c r="J20" s="74">
        <f>'Youth Inter Points pr FMN'!B15</f>
        <v>190</v>
      </c>
      <c r="K20" s="74"/>
      <c r="L20" s="72">
        <f t="shared" si="2"/>
        <v>204</v>
      </c>
    </row>
    <row r="21" spans="1:12" ht="18" customHeight="1">
      <c r="A21" s="73" t="s">
        <v>40</v>
      </c>
      <c r="B21" s="74">
        <f>'EC - Points per FMN'!B9*3</f>
        <v>0</v>
      </c>
      <c r="C21" s="74">
        <f>'JUNIOR Points pr FMN'!B9*2</f>
        <v>0</v>
      </c>
      <c r="D21" s="74">
        <f>'Over 40 Points pr FMN'!B9*2</f>
        <v>0</v>
      </c>
      <c r="E21" s="74">
        <f>'EC Inter I Points pr FMN'!B9</f>
        <v>0</v>
      </c>
      <c r="F21" s="75">
        <f>'EC Inter II Points pr FMN'!B9</f>
        <v>0</v>
      </c>
      <c r="G21" s="74">
        <f>'Women Points pr FMN'!B9*3</f>
        <v>0</v>
      </c>
      <c r="H21" s="74">
        <f>'Women Inter Points pr FMN'!B9</f>
        <v>0</v>
      </c>
      <c r="I21" s="74">
        <f>'Youth Points pr FMN'!B9*3</f>
        <v>78</v>
      </c>
      <c r="J21" s="74">
        <f>'Youth Inter Points pr FMN'!B9</f>
        <v>0</v>
      </c>
      <c r="K21" s="74"/>
      <c r="L21" s="72">
        <f t="shared" si="2"/>
        <v>78</v>
      </c>
    </row>
    <row r="22" spans="1:12" ht="18" customHeight="1">
      <c r="A22" s="73" t="s">
        <v>77</v>
      </c>
      <c r="B22" s="74">
        <f>'EC - Points per FMN'!B38*3</f>
        <v>0</v>
      </c>
      <c r="C22" s="74">
        <f>'JUNIOR Points pr FMN'!B38*2</f>
        <v>24</v>
      </c>
      <c r="D22" s="74">
        <f>'Over 40 Points pr FMN'!B38*2</f>
        <v>0</v>
      </c>
      <c r="E22" s="74">
        <f>'EC Inter I Points pr FMN'!B38</f>
        <v>0</v>
      </c>
      <c r="F22" s="75">
        <f>'EC Inter II Points pr FMN'!B38</f>
        <v>0</v>
      </c>
      <c r="G22" s="74">
        <f>'Women Points pr FMN'!B38*3</f>
        <v>0</v>
      </c>
      <c r="H22" s="74">
        <f>'Women Inter Points pr FMN'!B38</f>
        <v>0</v>
      </c>
      <c r="I22" s="74">
        <f>'Youth Points pr FMN'!B38*3</f>
        <v>60</v>
      </c>
      <c r="J22" s="74">
        <f>'Youth Inter Points pr FMN'!B38</f>
        <v>40</v>
      </c>
      <c r="K22" s="74"/>
      <c r="L22" s="72">
        <f t="shared" si="2"/>
        <v>124</v>
      </c>
    </row>
    <row r="23" spans="1:12" ht="18" customHeight="1">
      <c r="A23" s="73" t="s">
        <v>78</v>
      </c>
      <c r="B23" s="74">
        <f>'EC - Points per FMN'!B7*3</f>
        <v>0</v>
      </c>
      <c r="C23" s="74">
        <f>'JUNIOR Points pr FMN'!B7*2</f>
        <v>0</v>
      </c>
      <c r="D23" s="74">
        <f>'Over 40 Points pr FMN'!B7*2</f>
        <v>24</v>
      </c>
      <c r="E23" s="74">
        <f>'EC Inter I Points pr FMN'!B7</f>
        <v>0</v>
      </c>
      <c r="F23" s="75">
        <f>'EC Inter II Points pr FMN'!B7</f>
        <v>0</v>
      </c>
      <c r="G23" s="74">
        <f>'Women Points pr FMN'!B7*3</f>
        <v>0</v>
      </c>
      <c r="H23" s="74">
        <f>'Women Inter Points pr FMN'!B7</f>
        <v>0</v>
      </c>
      <c r="I23" s="74">
        <f>'Youth Points pr FMN'!B7*3</f>
        <v>0</v>
      </c>
      <c r="J23" s="74">
        <f>'Youth Inter Points pr FMN'!B7</f>
        <v>0</v>
      </c>
      <c r="K23" s="74"/>
      <c r="L23" s="72">
        <f t="shared" si="2"/>
        <v>24</v>
      </c>
    </row>
    <row r="24" spans="1:12" ht="18" customHeight="1">
      <c r="A24" s="73" t="s">
        <v>37</v>
      </c>
      <c r="B24" s="74">
        <f>'EC - Points per FMN'!B5*3</f>
        <v>0</v>
      </c>
      <c r="C24" s="74">
        <f>'JUNIOR Points pr FMN'!B5*2</f>
        <v>0</v>
      </c>
      <c r="D24" s="74">
        <f>'Over 40 Points pr FMN'!B5*2</f>
        <v>0</v>
      </c>
      <c r="E24" s="74">
        <f>'EC Inter I Points pr FMN'!B5</f>
        <v>0</v>
      </c>
      <c r="F24" s="75">
        <f>'EC Inter II Points pr FMN'!B5</f>
        <v>0</v>
      </c>
      <c r="G24" s="74">
        <f>'Women Points pr FMN'!B5*3</f>
        <v>0</v>
      </c>
      <c r="H24" s="74">
        <f>'Women Inter Points pr FMN'!B5</f>
        <v>0</v>
      </c>
      <c r="I24" s="74">
        <f>'Youth Points pr FMN'!B5*3</f>
        <v>0</v>
      </c>
      <c r="J24" s="74">
        <f>'Youth Inter Points pr FMN'!B5</f>
        <v>0</v>
      </c>
      <c r="K24" s="74"/>
      <c r="L24" s="72">
        <f t="shared" si="2"/>
        <v>0</v>
      </c>
    </row>
    <row r="25" spans="1:12" ht="18" customHeight="1">
      <c r="A25" s="73" t="s">
        <v>38</v>
      </c>
      <c r="B25" s="74">
        <f>'EC - Points per FMN'!B6*3</f>
        <v>0</v>
      </c>
      <c r="C25" s="74">
        <f>'JUNIOR Points pr FMN'!B6*2</f>
        <v>0</v>
      </c>
      <c r="D25" s="74">
        <f>'Over 40 Points pr FMN'!B6*2</f>
        <v>0</v>
      </c>
      <c r="E25" s="74">
        <f>'EC Inter I Points pr FMN'!B6</f>
        <v>0</v>
      </c>
      <c r="F25" s="75">
        <f>'EC Inter II Points pr FMN'!B6</f>
        <v>0</v>
      </c>
      <c r="G25" s="74">
        <f>'Women Points pr FMN'!B6*3</f>
        <v>0</v>
      </c>
      <c r="H25" s="74">
        <f>'Women Inter Points pr FMN'!B6</f>
        <v>0</v>
      </c>
      <c r="I25" s="74">
        <f>'Youth Points pr FMN'!B6*3</f>
        <v>0</v>
      </c>
      <c r="J25" s="74">
        <f>'Youth Inter Points pr FMN'!B6</f>
        <v>0</v>
      </c>
      <c r="K25" s="74"/>
      <c r="L25" s="72">
        <f t="shared" si="2"/>
        <v>0</v>
      </c>
    </row>
    <row r="26" spans="1:12" ht="18" customHeight="1">
      <c r="A26" s="73" t="s">
        <v>39</v>
      </c>
      <c r="B26" s="74">
        <f>'EC - Points per FMN'!B8*3</f>
        <v>0</v>
      </c>
      <c r="C26" s="74">
        <f>'JUNIOR Points pr FMN'!B8*2</f>
        <v>0</v>
      </c>
      <c r="D26" s="74">
        <f>'Over 40 Points pr FMN'!B8*2</f>
        <v>0</v>
      </c>
      <c r="E26" s="74">
        <f>'EC Inter I Points pr FMN'!B8</f>
        <v>0</v>
      </c>
      <c r="F26" s="75">
        <f>'EC Inter II Points pr FMN'!B8</f>
        <v>0</v>
      </c>
      <c r="G26" s="74">
        <f>'Women Points pr FMN'!B8*3</f>
        <v>0</v>
      </c>
      <c r="H26" s="74">
        <f>'Women Inter Points pr FMN'!B8</f>
        <v>0</v>
      </c>
      <c r="I26" s="74">
        <f>'Youth Points pr FMN'!B8*3</f>
        <v>0</v>
      </c>
      <c r="J26" s="74">
        <f>'Youth Inter Points pr FMN'!B8</f>
        <v>0</v>
      </c>
      <c r="K26" s="74"/>
      <c r="L26" s="72">
        <f t="shared" si="2"/>
        <v>0</v>
      </c>
    </row>
    <row r="27" spans="1:12" ht="18" customHeight="1">
      <c r="A27" s="73" t="s">
        <v>41</v>
      </c>
      <c r="B27" s="74">
        <f>'EC - Points per FMN'!B10*3</f>
        <v>0</v>
      </c>
      <c r="C27" s="74">
        <f>'JUNIOR Points pr FMN'!B10*2</f>
        <v>0</v>
      </c>
      <c r="D27" s="74">
        <f>'Over 40 Points pr FMN'!B10*2</f>
        <v>0</v>
      </c>
      <c r="E27" s="74">
        <f>'EC Inter I Points pr FMN'!B10</f>
        <v>0</v>
      </c>
      <c r="F27" s="75">
        <f>'EC Inter II Points pr FMN'!B10</f>
        <v>0</v>
      </c>
      <c r="G27" s="74">
        <f>'Women Points pr FMN'!B10*3</f>
        <v>0</v>
      </c>
      <c r="H27" s="74">
        <f>'Women Inter Points pr FMN'!B10</f>
        <v>0</v>
      </c>
      <c r="I27" s="74">
        <f>'Youth Points pr FMN'!B10*3</f>
        <v>0</v>
      </c>
      <c r="J27" s="74">
        <f>'Youth Inter Points pr FMN'!B10</f>
        <v>0</v>
      </c>
      <c r="K27" s="74"/>
      <c r="L27" s="72">
        <f t="shared" si="2"/>
        <v>0</v>
      </c>
    </row>
    <row r="28" spans="1:12" ht="18" customHeight="1">
      <c r="A28" s="73" t="s">
        <v>42</v>
      </c>
      <c r="B28" s="74">
        <f>'EC - Points per FMN'!B11*3</f>
        <v>0</v>
      </c>
      <c r="C28" s="74">
        <f>'JUNIOR Points pr FMN'!B11*2</f>
        <v>0</v>
      </c>
      <c r="D28" s="74">
        <f>'Over 40 Points pr FMN'!B11*2</f>
        <v>0</v>
      </c>
      <c r="E28" s="74">
        <f>'EC Inter I Points pr FMN'!B11</f>
        <v>0</v>
      </c>
      <c r="F28" s="75">
        <f>'EC Inter II Points pr FMN'!B11</f>
        <v>0</v>
      </c>
      <c r="G28" s="74">
        <f>'Women Points pr FMN'!B11*3</f>
        <v>0</v>
      </c>
      <c r="H28" s="74">
        <f>'Women Inter Points pr FMN'!B11</f>
        <v>0</v>
      </c>
      <c r="I28" s="74">
        <f>'Youth Points pr FMN'!B11*3</f>
        <v>0</v>
      </c>
      <c r="J28" s="74">
        <f>'Youth Inter Points pr FMN'!B11</f>
        <v>0</v>
      </c>
      <c r="K28" s="74"/>
      <c r="L28" s="72">
        <f t="shared" si="2"/>
        <v>0</v>
      </c>
    </row>
    <row r="29" spans="1:12" ht="18" customHeight="1">
      <c r="A29" s="73" t="s">
        <v>25</v>
      </c>
      <c r="B29" s="74">
        <f>'EC - Points per FMN'!B12*3</f>
        <v>0</v>
      </c>
      <c r="C29" s="74">
        <f>'JUNIOR Points pr FMN'!B12*2</f>
        <v>0</v>
      </c>
      <c r="D29" s="74">
        <f>'Over 40 Points pr FMN'!B12*2</f>
        <v>0</v>
      </c>
      <c r="E29" s="74">
        <f>'EC Inter I Points pr FMN'!B12</f>
        <v>0</v>
      </c>
      <c r="F29" s="75">
        <f>'EC Inter II Points pr FMN'!B12</f>
        <v>0</v>
      </c>
      <c r="G29" s="74">
        <f>'Women Points pr FMN'!B12*3</f>
        <v>0</v>
      </c>
      <c r="H29" s="74">
        <f>'Women Inter Points pr FMN'!B12</f>
        <v>0</v>
      </c>
      <c r="I29" s="74">
        <f>'Youth Points pr FMN'!B12*3</f>
        <v>0</v>
      </c>
      <c r="J29" s="74">
        <f>'Youth Inter Points pr FMN'!B12</f>
        <v>0</v>
      </c>
      <c r="K29" s="74"/>
      <c r="L29" s="72">
        <f t="shared" si="2"/>
        <v>0</v>
      </c>
    </row>
    <row r="30" spans="1:12" ht="18" customHeight="1">
      <c r="A30" s="73" t="s">
        <v>43</v>
      </c>
      <c r="B30" s="74">
        <f>'EC - Points per FMN'!B13*3</f>
        <v>0</v>
      </c>
      <c r="C30" s="74">
        <f>'JUNIOR Points pr FMN'!B13*2</f>
        <v>0</v>
      </c>
      <c r="D30" s="74">
        <f>'Over 40 Points pr FMN'!B13*2</f>
        <v>0</v>
      </c>
      <c r="E30" s="74">
        <f>'EC Inter I Points pr FMN'!B13</f>
        <v>0</v>
      </c>
      <c r="F30" s="75">
        <f>'EC Inter II Points pr FMN'!B13</f>
        <v>0</v>
      </c>
      <c r="G30" s="74">
        <f>'Women Points pr FMN'!B13*3</f>
        <v>0</v>
      </c>
      <c r="H30" s="74">
        <f>'Women Inter Points pr FMN'!B13</f>
        <v>0</v>
      </c>
      <c r="I30" s="74">
        <f>'Youth Points pr FMN'!B13*3</f>
        <v>0</v>
      </c>
      <c r="J30" s="74">
        <f>'Youth Inter Points pr FMN'!B13</f>
        <v>0</v>
      </c>
      <c r="K30" s="74"/>
      <c r="L30" s="72">
        <f t="shared" si="2"/>
        <v>0</v>
      </c>
    </row>
    <row r="31" spans="1:12" ht="18" customHeight="1">
      <c r="A31" s="73" t="s">
        <v>44</v>
      </c>
      <c r="B31" s="74">
        <f>'EC - Points per FMN'!B18*3</f>
        <v>0</v>
      </c>
      <c r="C31" s="74">
        <f>'JUNIOR Points pr FMN'!B18*2</f>
        <v>0</v>
      </c>
      <c r="D31" s="74">
        <f>'Over 40 Points pr FMN'!B18*2</f>
        <v>0</v>
      </c>
      <c r="E31" s="74">
        <f>'EC Inter I Points pr FMN'!B18</f>
        <v>0</v>
      </c>
      <c r="F31" s="75">
        <f>'EC Inter II Points pr FMN'!B18</f>
        <v>0</v>
      </c>
      <c r="G31" s="74">
        <f>'Women Points pr FMN'!B18*3</f>
        <v>0</v>
      </c>
      <c r="H31" s="74">
        <f>'Women Inter Points pr FMN'!B18</f>
        <v>0</v>
      </c>
      <c r="I31" s="74">
        <f>'Youth Points pr FMN'!B18*3</f>
        <v>0</v>
      </c>
      <c r="J31" s="74">
        <f>'Youth Inter Points pr FMN'!B18</f>
        <v>0</v>
      </c>
      <c r="K31" s="74"/>
      <c r="L31" s="72">
        <f t="shared" si="2"/>
        <v>0</v>
      </c>
    </row>
    <row r="32" spans="1:12" ht="18" customHeight="1">
      <c r="A32" s="73" t="s">
        <v>45</v>
      </c>
      <c r="B32" s="74">
        <f>'EC - Points per FMN'!B21*3</f>
        <v>0</v>
      </c>
      <c r="C32" s="74">
        <f>'JUNIOR Points pr FMN'!B21*2</f>
        <v>0</v>
      </c>
      <c r="D32" s="74">
        <f>'Over 40 Points pr FMN'!B21*2</f>
        <v>0</v>
      </c>
      <c r="E32" s="74">
        <f>'EC Inter I Points pr FMN'!B21</f>
        <v>0</v>
      </c>
      <c r="F32" s="75">
        <f>'EC Inter II Points pr FMN'!B21</f>
        <v>0</v>
      </c>
      <c r="G32" s="74">
        <f>'Women Points pr FMN'!B21*3</f>
        <v>0</v>
      </c>
      <c r="H32" s="74">
        <f>'Women Inter Points pr FMN'!B21</f>
        <v>0</v>
      </c>
      <c r="I32" s="74">
        <f>'Youth Points pr FMN'!B21*3</f>
        <v>0</v>
      </c>
      <c r="J32" s="74">
        <f>'Youth Inter Points pr FMN'!B21</f>
        <v>0</v>
      </c>
      <c r="K32" s="74"/>
      <c r="L32" s="72">
        <f t="shared" si="2"/>
        <v>0</v>
      </c>
    </row>
    <row r="33" spans="1:258" ht="18" customHeight="1">
      <c r="A33" s="73" t="s">
        <v>46</v>
      </c>
      <c r="B33" s="74">
        <f>'EC - Points per FMN'!B22*3</f>
        <v>0</v>
      </c>
      <c r="C33" s="74">
        <f>'JUNIOR Points pr FMN'!B22*2</f>
        <v>0</v>
      </c>
      <c r="D33" s="74">
        <f>'Over 40 Points pr FMN'!B22*2</f>
        <v>0</v>
      </c>
      <c r="E33" s="74">
        <f>'EC Inter I Points pr FMN'!B22</f>
        <v>0</v>
      </c>
      <c r="F33" s="75">
        <f>'EC Inter II Points pr FMN'!B22</f>
        <v>0</v>
      </c>
      <c r="G33" s="74">
        <f>'Women Points pr FMN'!B22*3</f>
        <v>0</v>
      </c>
      <c r="H33" s="74">
        <f>'Women Inter Points pr FMN'!B22</f>
        <v>0</v>
      </c>
      <c r="I33" s="74">
        <f>'Youth Points pr FMN'!B22*3</f>
        <v>0</v>
      </c>
      <c r="J33" s="74">
        <f>'Youth Inter Points pr FMN'!B22</f>
        <v>0</v>
      </c>
      <c r="K33" s="74"/>
      <c r="L33" s="72">
        <f t="shared" si="2"/>
        <v>0</v>
      </c>
    </row>
    <row r="34" spans="1:258" ht="18" customHeight="1">
      <c r="A34" s="73" t="s">
        <v>48</v>
      </c>
      <c r="B34" s="74">
        <f>'EC - Points per FMN'!B24*3</f>
        <v>0</v>
      </c>
      <c r="C34" s="74">
        <f>'JUNIOR Points pr FMN'!B24*2</f>
        <v>0</v>
      </c>
      <c r="D34" s="74">
        <f>'Over 40 Points pr FMN'!B24*2</f>
        <v>0</v>
      </c>
      <c r="E34" s="74">
        <f>'EC Inter I Points pr FMN'!B24</f>
        <v>0</v>
      </c>
      <c r="F34" s="75">
        <f>'EC Inter II Points pr FMN'!B24</f>
        <v>0</v>
      </c>
      <c r="G34" s="74">
        <f>'Women Points pr FMN'!B24*3</f>
        <v>0</v>
      </c>
      <c r="H34" s="74">
        <f>'Women Inter Points pr FMN'!B24</f>
        <v>0</v>
      </c>
      <c r="I34" s="74">
        <f>'Youth Points pr FMN'!B24*3</f>
        <v>0</v>
      </c>
      <c r="J34" s="74">
        <f>'Youth Inter Points pr FMN'!B24</f>
        <v>0</v>
      </c>
      <c r="K34" s="74"/>
      <c r="L34" s="72">
        <f t="shared" si="2"/>
        <v>0</v>
      </c>
    </row>
    <row r="35" spans="1:258" ht="18" customHeight="1">
      <c r="A35" s="73" t="s">
        <v>49</v>
      </c>
      <c r="B35" s="74">
        <f>'EC - Points per FMN'!B25*3</f>
        <v>0</v>
      </c>
      <c r="C35" s="74">
        <f>'JUNIOR Points pr FMN'!B25*2</f>
        <v>0</v>
      </c>
      <c r="D35" s="74">
        <f>'Over 40 Points pr FMN'!B25*2</f>
        <v>0</v>
      </c>
      <c r="E35" s="74">
        <f>'EC Inter I Points pr FMN'!B25</f>
        <v>0</v>
      </c>
      <c r="F35" s="75">
        <f>'EC Inter II Points pr FMN'!B25</f>
        <v>0</v>
      </c>
      <c r="G35" s="74">
        <f>'Women Points pr FMN'!B25*3</f>
        <v>0</v>
      </c>
      <c r="H35" s="74">
        <f>'Women Inter Points pr FMN'!B25</f>
        <v>0</v>
      </c>
      <c r="I35" s="74">
        <f>'Youth Points pr FMN'!B25*3</f>
        <v>0</v>
      </c>
      <c r="J35" s="74">
        <f>'Youth Inter Points pr FMN'!B25</f>
        <v>0</v>
      </c>
      <c r="K35" s="74"/>
      <c r="L35" s="72">
        <f t="shared" si="2"/>
        <v>0</v>
      </c>
    </row>
    <row r="36" spans="1:258" ht="18" customHeight="1">
      <c r="A36" s="73" t="s">
        <v>50</v>
      </c>
      <c r="B36" s="74">
        <f>'EC - Points per FMN'!B28*3</f>
        <v>0</v>
      </c>
      <c r="C36" s="74">
        <f>'JUNIOR Points pr FMN'!B28*2</f>
        <v>0</v>
      </c>
      <c r="D36" s="74">
        <f>'Over 40 Points pr FMN'!B28*2</f>
        <v>0</v>
      </c>
      <c r="E36" s="74">
        <f>'EC Inter I Points pr FMN'!B28</f>
        <v>0</v>
      </c>
      <c r="F36" s="75">
        <f>'EC Inter II Points pr FMN'!B28</f>
        <v>0</v>
      </c>
      <c r="G36" s="74">
        <f>'Women Points pr FMN'!B28*3</f>
        <v>0</v>
      </c>
      <c r="H36" s="74">
        <f>'Women Inter Points pr FMN'!B28</f>
        <v>0</v>
      </c>
      <c r="I36" s="74">
        <f>'Youth Points pr FMN'!B28*3</f>
        <v>0</v>
      </c>
      <c r="J36" s="74">
        <f>'Youth Inter Points pr FMN'!B28</f>
        <v>0</v>
      </c>
      <c r="K36" s="74"/>
      <c r="L36" s="72">
        <f t="shared" si="2"/>
        <v>0</v>
      </c>
    </row>
    <row r="37" spans="1:258" ht="18" customHeight="1">
      <c r="A37" s="73" t="s">
        <v>51</v>
      </c>
      <c r="B37" s="74">
        <f>'EC - Points per FMN'!B30*3</f>
        <v>0</v>
      </c>
      <c r="C37" s="74">
        <f>'JUNIOR Points pr FMN'!B30*2</f>
        <v>0</v>
      </c>
      <c r="D37" s="74">
        <f>'Over 40 Points pr FMN'!B30*2</f>
        <v>0</v>
      </c>
      <c r="E37" s="74">
        <f>'EC Inter I Points pr FMN'!B30</f>
        <v>0</v>
      </c>
      <c r="F37" s="75">
        <f>'EC Inter II Points pr FMN'!B30</f>
        <v>0</v>
      </c>
      <c r="G37" s="74">
        <f>'Women Points pr FMN'!B30*3</f>
        <v>0</v>
      </c>
      <c r="H37" s="74">
        <f>'Women Inter Points pr FMN'!B30</f>
        <v>0</v>
      </c>
      <c r="I37" s="74">
        <f>'Youth Points pr FMN'!B30*3</f>
        <v>0</v>
      </c>
      <c r="J37" s="74">
        <f>'Youth Inter Points pr FMN'!B30</f>
        <v>0</v>
      </c>
      <c r="K37" s="74"/>
      <c r="L37" s="72">
        <f t="shared" si="2"/>
        <v>0</v>
      </c>
    </row>
    <row r="38" spans="1:258" ht="18" customHeight="1">
      <c r="A38" s="73" t="s">
        <v>52</v>
      </c>
      <c r="B38" s="74">
        <f>'EC - Points per FMN'!B31*3</f>
        <v>0</v>
      </c>
      <c r="C38" s="74">
        <f>'JUNIOR Points pr FMN'!B31*2</f>
        <v>0</v>
      </c>
      <c r="D38" s="74">
        <f>'Over 40 Points pr FMN'!B31*2</f>
        <v>0</v>
      </c>
      <c r="E38" s="74">
        <f>'EC Inter I Points pr FMN'!B31</f>
        <v>0</v>
      </c>
      <c r="F38" s="75">
        <f>'EC Inter II Points pr FMN'!B31</f>
        <v>0</v>
      </c>
      <c r="G38" s="74">
        <f>'Women Points pr FMN'!B31*3</f>
        <v>0</v>
      </c>
      <c r="H38" s="74">
        <f>'Women Inter Points pr FMN'!B31</f>
        <v>0</v>
      </c>
      <c r="I38" s="74">
        <f>'Youth Points pr FMN'!B31*3</f>
        <v>0</v>
      </c>
      <c r="J38" s="74">
        <f>'Youth Inter Points pr FMN'!B31</f>
        <v>0</v>
      </c>
      <c r="K38" s="74"/>
      <c r="L38" s="72">
        <f t="shared" si="2"/>
        <v>0</v>
      </c>
    </row>
    <row r="39" spans="1:258" ht="18" customHeight="1">
      <c r="A39" s="73" t="s">
        <v>53</v>
      </c>
      <c r="B39" s="77">
        <f>'EC - Points per FMN'!B32*3</f>
        <v>0</v>
      </c>
      <c r="C39" s="74">
        <f>'JUNIOR Points pr FMN'!B32*2</f>
        <v>0</v>
      </c>
      <c r="D39" s="74">
        <f>'Over 40 Points pr FMN'!B32*2</f>
        <v>0</v>
      </c>
      <c r="E39" s="74">
        <f>'EC Inter I Points pr FMN'!B32</f>
        <v>0</v>
      </c>
      <c r="F39" s="75">
        <f>'EC Inter II Points pr FMN'!B32</f>
        <v>0</v>
      </c>
      <c r="G39" s="74">
        <f>'Women Points pr FMN'!B32*3</f>
        <v>0</v>
      </c>
      <c r="H39" s="74">
        <f>'Women Inter Points pr FMN'!B32</f>
        <v>0</v>
      </c>
      <c r="I39" s="74">
        <f>'Youth Points pr FMN'!B32*3</f>
        <v>0</v>
      </c>
      <c r="J39" s="74">
        <f>'Youth Inter Points pr FMN'!B32</f>
        <v>0</v>
      </c>
      <c r="K39" s="74"/>
      <c r="L39" s="72">
        <f t="shared" si="2"/>
        <v>0</v>
      </c>
    </row>
    <row r="40" spans="1:258" ht="18" customHeight="1">
      <c r="A40" s="73" t="s">
        <v>54</v>
      </c>
      <c r="B40" s="74">
        <f>'EC - Points per FMN'!B33*3</f>
        <v>0</v>
      </c>
      <c r="C40" s="74">
        <f>'JUNIOR Points pr FMN'!B33*2</f>
        <v>0</v>
      </c>
      <c r="D40" s="74">
        <f>'Over 40 Points pr FMN'!B33*2</f>
        <v>0</v>
      </c>
      <c r="E40" s="74">
        <f>'EC Inter I Points pr FMN'!B33</f>
        <v>0</v>
      </c>
      <c r="F40" s="75">
        <f>'EC Inter II Points pr FMN'!B33</f>
        <v>0</v>
      </c>
      <c r="G40" s="74">
        <f>'Women Points pr FMN'!B33*3</f>
        <v>0</v>
      </c>
      <c r="H40" s="74">
        <f>'Women Inter Points pr FMN'!B33</f>
        <v>0</v>
      </c>
      <c r="I40" s="74">
        <f>'Youth Points pr FMN'!B33*3</f>
        <v>0</v>
      </c>
      <c r="J40" s="74">
        <f>'Youth Inter Points pr FMN'!B33</f>
        <v>0</v>
      </c>
      <c r="K40" s="74"/>
      <c r="L40" s="72">
        <f t="shared" si="2"/>
        <v>0</v>
      </c>
    </row>
    <row r="41" spans="1:258" ht="18" customHeight="1">
      <c r="A41" s="73" t="s">
        <v>55</v>
      </c>
      <c r="B41" s="74">
        <f>'EC - Points per FMN'!B34*3</f>
        <v>0</v>
      </c>
      <c r="C41" s="74">
        <f>'JUNIOR Points pr FMN'!B34*2</f>
        <v>0</v>
      </c>
      <c r="D41" s="74">
        <f>'Over 40 Points pr FMN'!B34*2</f>
        <v>0</v>
      </c>
      <c r="E41" s="74">
        <f>'EC Inter I Points pr FMN'!B34</f>
        <v>0</v>
      </c>
      <c r="F41" s="75">
        <f>'EC Inter II Points pr FMN'!B34</f>
        <v>0</v>
      </c>
      <c r="G41" s="74">
        <f>'Women Points pr FMN'!B34*3</f>
        <v>0</v>
      </c>
      <c r="H41" s="74">
        <f>'Women Inter Points pr FMN'!B34</f>
        <v>0</v>
      </c>
      <c r="I41" s="74">
        <f>'Youth Points pr FMN'!B34*3</f>
        <v>0</v>
      </c>
      <c r="J41" s="74">
        <f>'Youth Inter Points pr FMN'!B34</f>
        <v>0</v>
      </c>
      <c r="K41" s="74"/>
      <c r="L41" s="72">
        <f t="shared" si="2"/>
        <v>0</v>
      </c>
    </row>
    <row r="42" spans="1:258" ht="18" customHeight="1">
      <c r="A42" s="73" t="s">
        <v>56</v>
      </c>
      <c r="B42" s="74">
        <f>'EC - Points per FMN'!B35*3</f>
        <v>0</v>
      </c>
      <c r="C42" s="74">
        <f>'JUNIOR Points pr FMN'!B35*2</f>
        <v>0</v>
      </c>
      <c r="D42" s="74">
        <f>'Over 40 Points pr FMN'!B35*2</f>
        <v>0</v>
      </c>
      <c r="E42" s="74">
        <f>'EC Inter I Points pr FMN'!B35</f>
        <v>0</v>
      </c>
      <c r="F42" s="75">
        <f>'EC Inter II Points pr FMN'!B35</f>
        <v>0</v>
      </c>
      <c r="G42" s="74">
        <f>'Women Points pr FMN'!B35*3</f>
        <v>0</v>
      </c>
      <c r="H42" s="74">
        <f>'Women Inter Points pr FMN'!B35</f>
        <v>0</v>
      </c>
      <c r="I42" s="74">
        <f>'Youth Points pr FMN'!B35*3</f>
        <v>0</v>
      </c>
      <c r="J42" s="74">
        <f>'Youth Inter Points pr FMN'!B35</f>
        <v>0</v>
      </c>
      <c r="K42" s="74"/>
      <c r="L42" s="72">
        <f t="shared" si="2"/>
        <v>0</v>
      </c>
    </row>
    <row r="43" spans="1:258" ht="18" customHeight="1">
      <c r="A43" s="73" t="s">
        <v>57</v>
      </c>
      <c r="B43" s="74">
        <f>'EC - Points per FMN'!B36*3</f>
        <v>0</v>
      </c>
      <c r="C43" s="74">
        <f>'JUNIOR Points pr FMN'!B36*2</f>
        <v>0</v>
      </c>
      <c r="D43" s="74">
        <f>'Over 40 Points pr FMN'!B36*2</f>
        <v>0</v>
      </c>
      <c r="E43" s="74">
        <f>'EC Inter I Points pr FMN'!B36</f>
        <v>0</v>
      </c>
      <c r="F43" s="75">
        <f>'EC Inter II Points pr FMN'!B36</f>
        <v>0</v>
      </c>
      <c r="G43" s="74">
        <f>'Women Points pr FMN'!B36*3</f>
        <v>0</v>
      </c>
      <c r="H43" s="74">
        <f>'Women Inter Points pr FMN'!B36</f>
        <v>0</v>
      </c>
      <c r="I43" s="74">
        <f>'Youth Points pr FMN'!B36*3</f>
        <v>0</v>
      </c>
      <c r="J43" s="74">
        <f>'Youth Inter Points pr FMN'!B36</f>
        <v>0</v>
      </c>
      <c r="K43" s="74"/>
      <c r="L43" s="72">
        <f t="shared" si="2"/>
        <v>0</v>
      </c>
    </row>
    <row r="44" spans="1:258" s="1" customFormat="1" ht="18" customHeight="1">
      <c r="A44" s="73" t="s">
        <v>12</v>
      </c>
      <c r="B44" s="77">
        <f>'EC - Points per FMN'!B39*3</f>
        <v>0</v>
      </c>
      <c r="C44" s="77">
        <f>'JUNIOR Points pr FMN'!B39*2</f>
        <v>0</v>
      </c>
      <c r="D44" s="77">
        <f>'Over 40 Points pr FMN'!B39*2</f>
        <v>0</v>
      </c>
      <c r="E44" s="77">
        <f>'EC Inter I Points pr FMN'!B39</f>
        <v>0</v>
      </c>
      <c r="F44" s="77">
        <f>'EC Inter II Points pr FMN'!B39</f>
        <v>0</v>
      </c>
      <c r="G44" s="77">
        <f>'Women Points pr FMN'!B39*3</f>
        <v>0</v>
      </c>
      <c r="H44" s="77">
        <f>'Women Inter Points pr FMN'!B39</f>
        <v>0</v>
      </c>
      <c r="I44" s="77">
        <f>'Youth Points pr FMN'!B39*3</f>
        <v>0</v>
      </c>
      <c r="J44" s="77">
        <f>'Youth Inter Points pr FMN'!B39</f>
        <v>0</v>
      </c>
      <c r="K44" s="77"/>
      <c r="L44" s="72">
        <f t="shared" si="2"/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</row>
  </sheetData>
  <sheetProtection algorithmName="SHA-512" hashValue="w0laHha/o6xBdqSJTZQru96cRPVpBpRwexoE9RJe/oBAbf3PoyxiRCQyB3T61qWPLh7zcaA6ekCcwoomRtnlRw==" saltValue="ZWtBecWmiu0ODVaWWLAi5w==" spinCount="100000" sheet="1" objects="1" scenarios="1" insertColumns="0" deleteRows="0" selectLockedCells="1" sort="0"/>
  <sortState ref="A4:L44">
    <sortCondition descending="1" ref="L4:L44"/>
  </sortState>
  <mergeCells count="1">
    <mergeCell ref="A1:L1"/>
  </mergeCells>
  <phoneticPr fontId="18" type="noConversion"/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showGridLines="0" topLeftCell="A28" workbookViewId="0">
      <selection activeCell="F31" sqref="F31"/>
    </sheetView>
  </sheetViews>
  <sheetFormatPr defaultColWidth="4.09765625" defaultRowHeight="13.5" customHeight="1"/>
  <cols>
    <col min="1" max="1" width="4.09765625" style="14" customWidth="1"/>
    <col min="2" max="2" width="17.09765625" style="14" customWidth="1"/>
    <col min="3" max="3" width="6.59765625" style="14" customWidth="1"/>
    <col min="4" max="4" width="7.59765625" style="14" customWidth="1"/>
    <col min="5" max="5" width="10" style="14" customWidth="1"/>
    <col min="6" max="6" width="9.69921875" style="14" customWidth="1"/>
    <col min="7" max="7" width="9.3984375" style="14" customWidth="1"/>
    <col min="8" max="9" width="9.59765625" style="14" customWidth="1"/>
    <col min="10" max="10" width="5.19921875" style="14" customWidth="1"/>
    <col min="11" max="11" width="4.09765625" style="14" customWidth="1"/>
    <col min="12" max="12" width="4.8984375" style="14" customWidth="1"/>
    <col min="13" max="13" width="5" style="14" customWidth="1"/>
    <col min="14" max="257" width="4.09765625" style="14" customWidth="1"/>
    <col min="258" max="16384" width="4.09765625" style="1"/>
  </cols>
  <sheetData>
    <row r="1" spans="1:13" ht="35.450000000000003" customHeight="1">
      <c r="A1" s="93" t="s">
        <v>66</v>
      </c>
      <c r="B1" s="94"/>
      <c r="C1" s="94"/>
      <c r="D1" s="94"/>
      <c r="E1" s="94"/>
      <c r="F1" s="94"/>
      <c r="G1" s="94"/>
      <c r="H1" s="94"/>
      <c r="I1" s="94"/>
      <c r="J1" s="94"/>
    </row>
    <row r="2" spans="1:13" ht="24.75" customHeight="1">
      <c r="A2" s="97" t="s">
        <v>1</v>
      </c>
      <c r="B2" s="97" t="s">
        <v>2</v>
      </c>
      <c r="C2" s="97" t="s">
        <v>3</v>
      </c>
      <c r="D2" s="97" t="s">
        <v>4</v>
      </c>
      <c r="E2" s="62">
        <v>42106</v>
      </c>
      <c r="F2" s="62">
        <v>42203</v>
      </c>
      <c r="G2" s="62">
        <v>42204</v>
      </c>
      <c r="H2" s="62">
        <v>42232</v>
      </c>
      <c r="I2" s="62">
        <v>42239</v>
      </c>
      <c r="J2" s="63"/>
    </row>
    <row r="3" spans="1:13" ht="24" customHeight="1">
      <c r="A3" s="98"/>
      <c r="B3" s="98"/>
      <c r="C3" s="98"/>
      <c r="D3" s="98"/>
      <c r="E3" s="63" t="s">
        <v>58</v>
      </c>
      <c r="F3" s="63" t="s">
        <v>63</v>
      </c>
      <c r="G3" s="63" t="s">
        <v>63</v>
      </c>
      <c r="H3" s="63" t="s">
        <v>59</v>
      </c>
      <c r="I3" s="63" t="s">
        <v>64</v>
      </c>
      <c r="J3" s="63" t="s">
        <v>5</v>
      </c>
    </row>
    <row r="4" spans="1:13" ht="17.100000000000001" customHeight="1">
      <c r="A4" s="59">
        <v>1</v>
      </c>
      <c r="B4" s="58" t="s">
        <v>120</v>
      </c>
      <c r="C4" s="58" t="s">
        <v>16</v>
      </c>
      <c r="D4" s="58" t="s">
        <v>107</v>
      </c>
      <c r="E4" s="52">
        <v>100</v>
      </c>
      <c r="F4" s="52">
        <v>100</v>
      </c>
      <c r="G4" s="52">
        <v>85</v>
      </c>
      <c r="H4" s="52">
        <v>100</v>
      </c>
      <c r="I4" s="52">
        <v>100</v>
      </c>
      <c r="J4" s="53">
        <f>SUM(E4:I4)</f>
        <v>485</v>
      </c>
    </row>
    <row r="5" spans="1:13" ht="17.100000000000001" customHeight="1">
      <c r="A5" s="59">
        <v>2</v>
      </c>
      <c r="B5" s="58" t="s">
        <v>123</v>
      </c>
      <c r="C5" s="58" t="s">
        <v>7</v>
      </c>
      <c r="D5" s="58" t="s">
        <v>85</v>
      </c>
      <c r="E5" s="52">
        <v>60</v>
      </c>
      <c r="F5" s="52">
        <v>70</v>
      </c>
      <c r="G5" s="52">
        <v>100</v>
      </c>
      <c r="H5" s="52">
        <v>70</v>
      </c>
      <c r="I5" s="52">
        <v>85</v>
      </c>
      <c r="J5" s="53">
        <f>SUM(E5:I5)</f>
        <v>385</v>
      </c>
    </row>
    <row r="6" spans="1:13" ht="17.100000000000001" customHeight="1">
      <c r="A6" s="59">
        <v>3</v>
      </c>
      <c r="B6" s="58" t="s">
        <v>122</v>
      </c>
      <c r="C6" s="58" t="s">
        <v>11</v>
      </c>
      <c r="D6" s="58" t="s">
        <v>85</v>
      </c>
      <c r="E6" s="52">
        <v>70</v>
      </c>
      <c r="F6" s="52">
        <v>60</v>
      </c>
      <c r="G6" s="52">
        <v>60</v>
      </c>
      <c r="H6" s="52">
        <v>85</v>
      </c>
      <c r="I6" s="52">
        <v>70</v>
      </c>
      <c r="J6" s="53">
        <f>SUM(E6:I6)</f>
        <v>345</v>
      </c>
      <c r="M6" s="15"/>
    </row>
    <row r="7" spans="1:13" ht="17.100000000000001" customHeight="1">
      <c r="A7" s="59">
        <v>4</v>
      </c>
      <c r="B7" s="58" t="s">
        <v>121</v>
      </c>
      <c r="C7" s="58" t="s">
        <v>10</v>
      </c>
      <c r="D7" s="58" t="s">
        <v>80</v>
      </c>
      <c r="E7" s="52">
        <v>85</v>
      </c>
      <c r="F7" s="52">
        <v>50</v>
      </c>
      <c r="G7" s="52">
        <v>70</v>
      </c>
      <c r="H7" s="52">
        <v>40</v>
      </c>
      <c r="I7" s="52">
        <v>60</v>
      </c>
      <c r="J7" s="53">
        <f>SUM(E7:I7)</f>
        <v>305</v>
      </c>
    </row>
    <row r="8" spans="1:13" ht="17.100000000000001" customHeight="1">
      <c r="A8" s="59">
        <v>5</v>
      </c>
      <c r="B8" s="58" t="s">
        <v>124</v>
      </c>
      <c r="C8" s="58" t="s">
        <v>10</v>
      </c>
      <c r="D8" s="58" t="s">
        <v>80</v>
      </c>
      <c r="E8" s="52">
        <v>55</v>
      </c>
      <c r="F8" s="52">
        <v>85</v>
      </c>
      <c r="G8" s="52">
        <v>50</v>
      </c>
      <c r="H8" s="52">
        <v>55</v>
      </c>
      <c r="I8" s="52">
        <v>50</v>
      </c>
      <c r="J8" s="53">
        <f>SUM(E8:I8)</f>
        <v>295</v>
      </c>
    </row>
    <row r="9" spans="1:13" ht="17.100000000000001" customHeight="1">
      <c r="A9" s="59">
        <v>6</v>
      </c>
      <c r="B9" s="58" t="s">
        <v>126</v>
      </c>
      <c r="C9" s="58" t="s">
        <v>7</v>
      </c>
      <c r="D9" s="58" t="s">
        <v>101</v>
      </c>
      <c r="E9" s="52">
        <v>45</v>
      </c>
      <c r="F9" s="52">
        <v>55</v>
      </c>
      <c r="G9" s="52">
        <v>45</v>
      </c>
      <c r="H9" s="52">
        <v>60</v>
      </c>
      <c r="I9" s="52">
        <v>45</v>
      </c>
      <c r="J9" s="53">
        <f>SUM(E9:I9)</f>
        <v>250</v>
      </c>
    </row>
    <row r="10" spans="1:13" ht="17.100000000000001" customHeight="1">
      <c r="A10" s="59">
        <v>7</v>
      </c>
      <c r="B10" s="51" t="s">
        <v>132</v>
      </c>
      <c r="C10" s="51" t="s">
        <v>7</v>
      </c>
      <c r="D10" s="51" t="s">
        <v>80</v>
      </c>
      <c r="E10" s="52">
        <v>20</v>
      </c>
      <c r="F10" s="52">
        <v>40</v>
      </c>
      <c r="G10" s="52">
        <v>55</v>
      </c>
      <c r="H10" s="52">
        <v>50</v>
      </c>
      <c r="I10" s="52">
        <v>55</v>
      </c>
      <c r="J10" s="53">
        <f>SUM(E10:I10)</f>
        <v>220</v>
      </c>
    </row>
    <row r="11" spans="1:13" ht="17.100000000000001" customHeight="1">
      <c r="A11" s="59">
        <v>8</v>
      </c>
      <c r="B11" s="58" t="s">
        <v>135</v>
      </c>
      <c r="C11" s="58" t="s">
        <v>6</v>
      </c>
      <c r="D11" s="58" t="s">
        <v>110</v>
      </c>
      <c r="E11" s="52">
        <v>14</v>
      </c>
      <c r="F11" s="52">
        <v>20</v>
      </c>
      <c r="G11" s="52">
        <v>35</v>
      </c>
      <c r="H11" s="52">
        <v>22</v>
      </c>
      <c r="I11" s="52">
        <v>30</v>
      </c>
      <c r="J11" s="53">
        <f>SUM(E11:I11)</f>
        <v>121</v>
      </c>
      <c r="M11" s="15"/>
    </row>
    <row r="12" spans="1:13" ht="17.100000000000001" customHeight="1">
      <c r="A12" s="59">
        <v>9</v>
      </c>
      <c r="B12" s="58" t="s">
        <v>133</v>
      </c>
      <c r="C12" s="58" t="s">
        <v>16</v>
      </c>
      <c r="D12" s="58" t="s">
        <v>85</v>
      </c>
      <c r="E12" s="52">
        <v>18</v>
      </c>
      <c r="F12" s="52">
        <v>25</v>
      </c>
      <c r="G12" s="52">
        <v>40</v>
      </c>
      <c r="H12" s="52">
        <v>8</v>
      </c>
      <c r="I12" s="52">
        <v>25</v>
      </c>
      <c r="J12" s="53">
        <f>SUM(E12:I12)</f>
        <v>116</v>
      </c>
    </row>
    <row r="13" spans="1:13" ht="17.100000000000001" customHeight="1">
      <c r="A13" s="59">
        <v>10</v>
      </c>
      <c r="B13" s="51" t="s">
        <v>136</v>
      </c>
      <c r="C13" s="51" t="s">
        <v>10</v>
      </c>
      <c r="D13" s="51" t="s">
        <v>85</v>
      </c>
      <c r="E13" s="52">
        <v>12</v>
      </c>
      <c r="F13" s="52">
        <v>18</v>
      </c>
      <c r="G13" s="52">
        <v>20</v>
      </c>
      <c r="H13" s="52">
        <v>25</v>
      </c>
      <c r="I13" s="52">
        <v>40</v>
      </c>
      <c r="J13" s="53">
        <f>SUM(E13:I13)</f>
        <v>115</v>
      </c>
    </row>
    <row r="14" spans="1:13" ht="17.100000000000001" customHeight="1">
      <c r="A14" s="59">
        <v>11</v>
      </c>
      <c r="B14" s="58" t="s">
        <v>130</v>
      </c>
      <c r="C14" s="58" t="s">
        <v>11</v>
      </c>
      <c r="D14" s="58" t="s">
        <v>80</v>
      </c>
      <c r="E14" s="52">
        <v>25</v>
      </c>
      <c r="F14" s="52">
        <v>35</v>
      </c>
      <c r="G14" s="52">
        <v>25</v>
      </c>
      <c r="H14" s="52">
        <v>14</v>
      </c>
      <c r="I14" s="52">
        <v>14</v>
      </c>
      <c r="J14" s="53">
        <f>SUM(E14:I14)</f>
        <v>113</v>
      </c>
    </row>
    <row r="15" spans="1:13" ht="17.100000000000001" customHeight="1">
      <c r="A15" s="59">
        <v>12</v>
      </c>
      <c r="B15" s="51" t="s">
        <v>139</v>
      </c>
      <c r="C15" s="51" t="s">
        <v>7</v>
      </c>
      <c r="D15" s="51" t="s">
        <v>85</v>
      </c>
      <c r="E15" s="52">
        <v>8</v>
      </c>
      <c r="F15" s="52">
        <v>45</v>
      </c>
      <c r="G15" s="52">
        <v>30</v>
      </c>
      <c r="H15" s="52">
        <v>9</v>
      </c>
      <c r="I15" s="52">
        <v>10</v>
      </c>
      <c r="J15" s="53">
        <f>SUM(E15:I15)</f>
        <v>102</v>
      </c>
    </row>
    <row r="16" spans="1:13" ht="17.100000000000001" customHeight="1">
      <c r="A16" s="59">
        <v>13</v>
      </c>
      <c r="B16" s="58" t="s">
        <v>125</v>
      </c>
      <c r="C16" s="58" t="s">
        <v>11</v>
      </c>
      <c r="D16" s="58" t="s">
        <v>85</v>
      </c>
      <c r="E16" s="52">
        <v>50</v>
      </c>
      <c r="F16" s="52"/>
      <c r="G16" s="52"/>
      <c r="H16" s="52">
        <v>45</v>
      </c>
      <c r="I16" s="52"/>
      <c r="J16" s="53">
        <f>SUM(E16:I16)</f>
        <v>95</v>
      </c>
    </row>
    <row r="17" spans="1:10" ht="17.100000000000001" customHeight="1">
      <c r="A17" s="59">
        <v>14</v>
      </c>
      <c r="B17" s="51" t="s">
        <v>134</v>
      </c>
      <c r="C17" s="51" t="s">
        <v>11</v>
      </c>
      <c r="D17" s="51" t="s">
        <v>85</v>
      </c>
      <c r="E17" s="52">
        <v>16</v>
      </c>
      <c r="F17" s="52">
        <v>12</v>
      </c>
      <c r="G17" s="52">
        <v>16</v>
      </c>
      <c r="H17" s="52">
        <v>30</v>
      </c>
      <c r="I17" s="52">
        <v>8</v>
      </c>
      <c r="J17" s="53">
        <f>SUM(E17:I17)</f>
        <v>82</v>
      </c>
    </row>
    <row r="18" spans="1:10" ht="17.100000000000001" customHeight="1">
      <c r="A18" s="59">
        <v>15</v>
      </c>
      <c r="B18" s="58" t="s">
        <v>137</v>
      </c>
      <c r="C18" s="58" t="s">
        <v>21</v>
      </c>
      <c r="D18" s="58" t="s">
        <v>107</v>
      </c>
      <c r="E18" s="52">
        <v>10</v>
      </c>
      <c r="F18" s="52"/>
      <c r="G18" s="52"/>
      <c r="H18" s="52">
        <v>35</v>
      </c>
      <c r="I18" s="52">
        <v>35</v>
      </c>
      <c r="J18" s="53">
        <f>SUM(E18:I18)</f>
        <v>80</v>
      </c>
    </row>
    <row r="19" spans="1:10" ht="17.100000000000001" customHeight="1">
      <c r="A19" s="59">
        <v>16</v>
      </c>
      <c r="B19" s="58" t="s">
        <v>143</v>
      </c>
      <c r="C19" s="58" t="s">
        <v>16</v>
      </c>
      <c r="D19" s="58" t="s">
        <v>101</v>
      </c>
      <c r="E19" s="52">
        <v>4</v>
      </c>
      <c r="F19" s="52">
        <v>22</v>
      </c>
      <c r="G19" s="52">
        <v>14</v>
      </c>
      <c r="H19" s="52">
        <v>5</v>
      </c>
      <c r="I19" s="52">
        <v>22</v>
      </c>
      <c r="J19" s="53">
        <f>SUM(E19:I19)</f>
        <v>67</v>
      </c>
    </row>
    <row r="20" spans="1:10" ht="17.100000000000001" customHeight="1">
      <c r="A20" s="59">
        <v>17</v>
      </c>
      <c r="B20" s="58" t="s">
        <v>252</v>
      </c>
      <c r="C20" s="58" t="s">
        <v>6</v>
      </c>
      <c r="D20" s="58" t="s">
        <v>107</v>
      </c>
      <c r="E20" s="52">
        <v>6</v>
      </c>
      <c r="F20" s="52">
        <v>30</v>
      </c>
      <c r="G20" s="52">
        <v>22</v>
      </c>
      <c r="H20" s="52"/>
      <c r="I20" s="52"/>
      <c r="J20" s="53">
        <f>SUM(E20:I20)</f>
        <v>58</v>
      </c>
    </row>
    <row r="21" spans="1:10" ht="17.100000000000001" customHeight="1">
      <c r="A21" s="59">
        <v>18</v>
      </c>
      <c r="B21" s="58" t="s">
        <v>148</v>
      </c>
      <c r="C21" s="58" t="s">
        <v>10</v>
      </c>
      <c r="D21" s="58" t="s">
        <v>80</v>
      </c>
      <c r="E21" s="52">
        <v>1</v>
      </c>
      <c r="F21" s="52">
        <v>14</v>
      </c>
      <c r="G21" s="52">
        <v>10</v>
      </c>
      <c r="H21" s="52">
        <v>12</v>
      </c>
      <c r="I21" s="52">
        <v>20</v>
      </c>
      <c r="J21" s="53">
        <f>SUM(E21:I21)</f>
        <v>57</v>
      </c>
    </row>
    <row r="22" spans="1:10" ht="17.100000000000001" customHeight="1">
      <c r="A22" s="59">
        <v>19</v>
      </c>
      <c r="B22" s="51" t="s">
        <v>145</v>
      </c>
      <c r="C22" s="51" t="s">
        <v>20</v>
      </c>
      <c r="D22" s="51" t="s">
        <v>80</v>
      </c>
      <c r="E22" s="52">
        <v>2</v>
      </c>
      <c r="F22" s="52">
        <v>10</v>
      </c>
      <c r="G22" s="52">
        <v>18</v>
      </c>
      <c r="H22" s="52">
        <v>7</v>
      </c>
      <c r="I22" s="52">
        <v>16</v>
      </c>
      <c r="J22" s="53">
        <f>SUM(E22:I22)</f>
        <v>53</v>
      </c>
    </row>
    <row r="23" spans="1:10" ht="17.100000000000001" customHeight="1">
      <c r="A23" s="59">
        <v>20</v>
      </c>
      <c r="B23" s="58" t="s">
        <v>261</v>
      </c>
      <c r="C23" s="58" t="s">
        <v>10</v>
      </c>
      <c r="D23" s="58" t="s">
        <v>85</v>
      </c>
      <c r="E23" s="52"/>
      <c r="F23" s="52">
        <v>16</v>
      </c>
      <c r="G23" s="52">
        <v>12</v>
      </c>
      <c r="H23" s="52">
        <v>18</v>
      </c>
      <c r="I23" s="52"/>
      <c r="J23" s="53">
        <f>SUM(E23:I23)</f>
        <v>46</v>
      </c>
    </row>
    <row r="24" spans="1:10" ht="17.100000000000001" customHeight="1">
      <c r="A24" s="59">
        <v>21</v>
      </c>
      <c r="B24" s="58" t="s">
        <v>127</v>
      </c>
      <c r="C24" s="58" t="s">
        <v>11</v>
      </c>
      <c r="D24" s="58" t="s">
        <v>80</v>
      </c>
      <c r="E24" s="52">
        <v>40</v>
      </c>
      <c r="F24" s="52"/>
      <c r="G24" s="52"/>
      <c r="H24" s="52"/>
      <c r="I24" s="52"/>
      <c r="J24" s="53">
        <f>SUM(E24:I24)</f>
        <v>40</v>
      </c>
    </row>
    <row r="25" spans="1:10" ht="17.100000000000001" customHeight="1">
      <c r="A25" s="59">
        <v>22</v>
      </c>
      <c r="B25" s="58" t="s">
        <v>128</v>
      </c>
      <c r="C25" s="58" t="s">
        <v>11</v>
      </c>
      <c r="D25" s="58" t="s">
        <v>107</v>
      </c>
      <c r="E25" s="52">
        <v>35</v>
      </c>
      <c r="F25" s="52"/>
      <c r="G25" s="52"/>
      <c r="H25" s="52"/>
      <c r="I25" s="52"/>
      <c r="J25" s="53">
        <f>SUM(E25:I25)</f>
        <v>35</v>
      </c>
    </row>
    <row r="26" spans="1:10" ht="17.100000000000001" customHeight="1">
      <c r="A26" s="59">
        <v>23</v>
      </c>
      <c r="B26" s="58" t="s">
        <v>129</v>
      </c>
      <c r="C26" s="58" t="s">
        <v>16</v>
      </c>
      <c r="D26" s="58" t="s">
        <v>107</v>
      </c>
      <c r="E26" s="52">
        <v>30</v>
      </c>
      <c r="F26" s="52"/>
      <c r="G26" s="52"/>
      <c r="H26" s="52"/>
      <c r="I26" s="52"/>
      <c r="J26" s="53">
        <f>SUM(E26:I26)</f>
        <v>30</v>
      </c>
    </row>
    <row r="27" spans="1:10" ht="17.100000000000001" customHeight="1">
      <c r="A27" s="59">
        <v>24</v>
      </c>
      <c r="B27" s="51" t="s">
        <v>144</v>
      </c>
      <c r="C27" s="51" t="s">
        <v>11</v>
      </c>
      <c r="D27" s="51" t="s">
        <v>87</v>
      </c>
      <c r="E27" s="52">
        <v>3</v>
      </c>
      <c r="F27" s="52">
        <v>8</v>
      </c>
      <c r="G27" s="52">
        <v>8</v>
      </c>
      <c r="H27" s="52">
        <v>4</v>
      </c>
      <c r="I27" s="52">
        <v>7</v>
      </c>
      <c r="J27" s="53">
        <f>SUM(E27:I27)</f>
        <v>30</v>
      </c>
    </row>
    <row r="28" spans="1:10" ht="17.100000000000001" customHeight="1">
      <c r="A28" s="59">
        <v>25</v>
      </c>
      <c r="B28" s="58" t="s">
        <v>142</v>
      </c>
      <c r="C28" s="58" t="s">
        <v>6</v>
      </c>
      <c r="D28" s="58" t="s">
        <v>80</v>
      </c>
      <c r="E28" s="52">
        <v>5</v>
      </c>
      <c r="F28" s="52"/>
      <c r="G28" s="52"/>
      <c r="H28" s="52">
        <v>20</v>
      </c>
      <c r="I28" s="52"/>
      <c r="J28" s="53">
        <f>SUM(E28:I28)</f>
        <v>25</v>
      </c>
    </row>
    <row r="29" spans="1:10" ht="17.100000000000001" customHeight="1">
      <c r="A29" s="59">
        <v>26</v>
      </c>
      <c r="B29" s="51" t="s">
        <v>147</v>
      </c>
      <c r="C29" s="51" t="s">
        <v>10</v>
      </c>
      <c r="D29" s="51" t="s">
        <v>85</v>
      </c>
      <c r="E29" s="52">
        <v>1</v>
      </c>
      <c r="F29" s="52"/>
      <c r="G29" s="52"/>
      <c r="H29" s="52">
        <v>6</v>
      </c>
      <c r="I29" s="52">
        <v>18</v>
      </c>
      <c r="J29" s="53">
        <f>SUM(E29:I29)</f>
        <v>25</v>
      </c>
    </row>
    <row r="30" spans="1:10" ht="17.100000000000001" customHeight="1">
      <c r="A30" s="59">
        <v>27</v>
      </c>
      <c r="B30" s="58" t="s">
        <v>131</v>
      </c>
      <c r="C30" s="58" t="s">
        <v>7</v>
      </c>
      <c r="D30" s="58" t="s">
        <v>80</v>
      </c>
      <c r="E30" s="52">
        <v>22</v>
      </c>
      <c r="F30" s="52"/>
      <c r="G30" s="52"/>
      <c r="H30" s="52"/>
      <c r="I30" s="52"/>
      <c r="J30" s="53">
        <f>SUM(E30:I30)</f>
        <v>22</v>
      </c>
    </row>
    <row r="31" spans="1:10" ht="17.100000000000001" customHeight="1">
      <c r="A31" s="59">
        <v>28</v>
      </c>
      <c r="B31" s="51" t="s">
        <v>138</v>
      </c>
      <c r="C31" s="51" t="s">
        <v>11</v>
      </c>
      <c r="D31" s="51" t="s">
        <v>85</v>
      </c>
      <c r="E31" s="52">
        <v>9</v>
      </c>
      <c r="F31" s="52"/>
      <c r="G31" s="52"/>
      <c r="H31" s="52">
        <v>10</v>
      </c>
      <c r="I31" s="52"/>
      <c r="J31" s="53">
        <f>SUM(E31:I31)</f>
        <v>19</v>
      </c>
    </row>
    <row r="32" spans="1:10" ht="17.100000000000001" customHeight="1">
      <c r="A32" s="59">
        <v>29</v>
      </c>
      <c r="B32" s="58" t="s">
        <v>280</v>
      </c>
      <c r="C32" s="58" t="s">
        <v>10</v>
      </c>
      <c r="D32" s="58" t="s">
        <v>85</v>
      </c>
      <c r="E32" s="52"/>
      <c r="F32" s="52"/>
      <c r="G32" s="52"/>
      <c r="H32" s="52">
        <v>16</v>
      </c>
      <c r="I32" s="52"/>
      <c r="J32" s="53">
        <f>SUM(E32:I32)</f>
        <v>16</v>
      </c>
    </row>
    <row r="33" spans="1:10" ht="17.100000000000001" customHeight="1">
      <c r="A33" s="59">
        <v>30</v>
      </c>
      <c r="B33" s="51" t="s">
        <v>173</v>
      </c>
      <c r="C33" s="51" t="s">
        <v>47</v>
      </c>
      <c r="D33" s="51" t="s">
        <v>85</v>
      </c>
      <c r="E33" s="52"/>
      <c r="F33" s="52"/>
      <c r="G33" s="52"/>
      <c r="H33" s="52"/>
      <c r="I33" s="52">
        <v>12</v>
      </c>
      <c r="J33" s="53">
        <f>SUM(E33:I33)</f>
        <v>12</v>
      </c>
    </row>
    <row r="34" spans="1:10" ht="17.100000000000001" customHeight="1">
      <c r="A34" s="59">
        <v>31</v>
      </c>
      <c r="B34" s="58" t="s">
        <v>149</v>
      </c>
      <c r="C34" s="58" t="s">
        <v>77</v>
      </c>
      <c r="D34" s="58" t="s">
        <v>110</v>
      </c>
      <c r="E34" s="52">
        <v>1</v>
      </c>
      <c r="F34" s="52"/>
      <c r="G34" s="52">
        <v>9</v>
      </c>
      <c r="H34" s="52">
        <v>2</v>
      </c>
      <c r="I34" s="52"/>
      <c r="J34" s="53">
        <f>SUM(E34:I34)</f>
        <v>12</v>
      </c>
    </row>
    <row r="35" spans="1:10" ht="17.100000000000001" customHeight="1">
      <c r="A35" s="59">
        <v>32</v>
      </c>
      <c r="B35" s="51" t="s">
        <v>108</v>
      </c>
      <c r="C35" s="51" t="s">
        <v>11</v>
      </c>
      <c r="D35" s="51" t="s">
        <v>80</v>
      </c>
      <c r="E35" s="52"/>
      <c r="F35" s="52">
        <v>9</v>
      </c>
      <c r="G35" s="52"/>
      <c r="H35" s="52"/>
      <c r="I35" s="52"/>
      <c r="J35" s="53">
        <f>SUM(E35:I35)</f>
        <v>9</v>
      </c>
    </row>
    <row r="36" spans="1:10" ht="17.100000000000001" customHeight="1">
      <c r="A36" s="59">
        <v>33</v>
      </c>
      <c r="B36" s="58" t="s">
        <v>146</v>
      </c>
      <c r="C36" s="58" t="s">
        <v>11</v>
      </c>
      <c r="D36" s="58" t="s">
        <v>80</v>
      </c>
      <c r="E36" s="52">
        <v>1</v>
      </c>
      <c r="F36" s="52"/>
      <c r="G36" s="52"/>
      <c r="H36" s="52">
        <v>3</v>
      </c>
      <c r="I36" s="52">
        <v>5</v>
      </c>
      <c r="J36" s="53">
        <f>SUM(E36:I36)</f>
        <v>9</v>
      </c>
    </row>
    <row r="37" spans="1:10" ht="17.100000000000001" customHeight="1">
      <c r="A37" s="59">
        <v>34</v>
      </c>
      <c r="B37" s="51" t="s">
        <v>300</v>
      </c>
      <c r="C37" s="51" t="s">
        <v>47</v>
      </c>
      <c r="D37" s="51" t="s">
        <v>80</v>
      </c>
      <c r="E37" s="52"/>
      <c r="F37" s="52"/>
      <c r="G37" s="52"/>
      <c r="H37" s="52"/>
      <c r="I37" s="52">
        <v>9</v>
      </c>
      <c r="J37" s="53">
        <f>SUM(E37:I37)</f>
        <v>9</v>
      </c>
    </row>
    <row r="38" spans="1:10" ht="17.100000000000001" customHeight="1">
      <c r="A38" s="59">
        <v>35</v>
      </c>
      <c r="B38" s="58" t="s">
        <v>141</v>
      </c>
      <c r="C38" s="58" t="s">
        <v>23</v>
      </c>
      <c r="D38" s="58" t="s">
        <v>140</v>
      </c>
      <c r="E38" s="52">
        <v>7</v>
      </c>
      <c r="F38" s="52"/>
      <c r="G38" s="52"/>
      <c r="H38" s="52"/>
      <c r="I38" s="52"/>
      <c r="J38" s="53">
        <f>SUM(E38:I38)</f>
        <v>7</v>
      </c>
    </row>
    <row r="39" spans="1:10" ht="17.100000000000001" customHeight="1">
      <c r="A39" s="59">
        <v>36</v>
      </c>
      <c r="B39" s="51" t="s">
        <v>301</v>
      </c>
      <c r="C39" s="51" t="s">
        <v>47</v>
      </c>
      <c r="D39" s="51" t="s">
        <v>80</v>
      </c>
      <c r="E39" s="52"/>
      <c r="F39" s="52"/>
      <c r="G39" s="52"/>
      <c r="H39" s="52"/>
      <c r="I39" s="52">
        <v>6</v>
      </c>
      <c r="J39" s="53">
        <f>SUM(E39:I39)</f>
        <v>6</v>
      </c>
    </row>
    <row r="40" spans="1:10" ht="17.100000000000001" customHeight="1">
      <c r="A40" s="59">
        <v>37</v>
      </c>
      <c r="B40" s="51"/>
      <c r="C40" s="51"/>
      <c r="D40" s="51"/>
      <c r="E40" s="52"/>
      <c r="F40" s="52"/>
      <c r="G40" s="52"/>
      <c r="H40" s="52"/>
      <c r="I40" s="52"/>
      <c r="J40" s="53">
        <f>SUM(E40:I40)</f>
        <v>0</v>
      </c>
    </row>
    <row r="41" spans="1:10" ht="17.100000000000001" customHeight="1">
      <c r="A41" s="49"/>
    </row>
    <row r="42" spans="1:10" ht="17.100000000000001" customHeight="1">
      <c r="A42" s="49"/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7.100000000000001" customHeight="1">
      <c r="A43" s="49"/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7.100000000000001" customHeight="1">
      <c r="A44" s="49"/>
      <c r="B44" s="46"/>
      <c r="C44" s="46"/>
      <c r="D44" s="46"/>
      <c r="E44" s="47"/>
      <c r="F44" s="47"/>
      <c r="G44" s="47"/>
      <c r="H44" s="47"/>
      <c r="I44" s="47"/>
      <c r="J44" s="48"/>
    </row>
    <row r="45" spans="1:10" ht="17.100000000000001" customHeight="1">
      <c r="A45" s="49"/>
      <c r="B45" s="46"/>
      <c r="C45" s="46"/>
      <c r="D45" s="46"/>
      <c r="E45" s="47"/>
      <c r="F45" s="47"/>
      <c r="G45" s="47"/>
      <c r="H45" s="47"/>
      <c r="I45" s="47"/>
      <c r="J45" s="48"/>
    </row>
    <row r="46" spans="1:10" ht="17.100000000000001" customHeight="1">
      <c r="A46" s="49"/>
      <c r="B46" s="46"/>
      <c r="C46" s="46"/>
      <c r="D46" s="46"/>
      <c r="E46" s="46"/>
      <c r="F46" s="46"/>
      <c r="G46" s="46"/>
      <c r="H46" s="46"/>
      <c r="I46" s="46"/>
      <c r="J46" s="48"/>
    </row>
    <row r="47" spans="1:10" ht="17.100000000000001" customHeight="1">
      <c r="A47" s="49"/>
      <c r="B47" s="46"/>
      <c r="C47" s="46"/>
      <c r="D47" s="46"/>
      <c r="E47" s="46"/>
      <c r="F47" s="46"/>
      <c r="G47" s="46"/>
      <c r="H47" s="46"/>
      <c r="I47" s="46"/>
      <c r="J47" s="48"/>
    </row>
    <row r="48" spans="1:10" ht="17.100000000000001" customHeight="1">
      <c r="A48" s="49"/>
      <c r="B48" s="46"/>
      <c r="C48" s="46"/>
      <c r="D48" s="46"/>
      <c r="E48" s="46"/>
      <c r="F48" s="46"/>
      <c r="G48" s="46"/>
      <c r="H48" s="46"/>
      <c r="I48" s="46"/>
      <c r="J48" s="48"/>
    </row>
    <row r="49" spans="1:10" ht="17.100000000000001" customHeight="1">
      <c r="A49" s="49"/>
      <c r="B49" s="46"/>
      <c r="C49" s="46"/>
      <c r="D49" s="46"/>
      <c r="E49" s="46"/>
      <c r="F49" s="46"/>
      <c r="G49" s="46"/>
      <c r="H49" s="46"/>
      <c r="I49" s="46"/>
      <c r="J49" s="48"/>
    </row>
    <row r="50" spans="1:10" ht="17.100000000000001" customHeight="1">
      <c r="A50" s="49"/>
      <c r="B50" s="46"/>
      <c r="C50" s="46"/>
      <c r="D50" s="46"/>
      <c r="E50" s="46"/>
      <c r="F50" s="46"/>
      <c r="G50" s="46"/>
      <c r="H50" s="46"/>
      <c r="I50" s="46"/>
      <c r="J50" s="48"/>
    </row>
  </sheetData>
  <sheetProtection algorithmName="SHA-512" hashValue="lGx5u7yl+1nOPSlZs5g0cS017ZUSi2r5MeqX+6B5hdD8vUeT/cRLTgjEypHM560IK/bYu4UUSnMSK0IXka36ww==" saltValue="bhGZ0t2Xj9vTt+s4mpAR+A==" spinCount="100000" sheet="1" objects="1" scenarios="1" insertColumns="0" insertRows="0" selectLockedCells="1" sort="0"/>
  <sortState ref="B4:J40">
    <sortCondition descending="1" ref="J4:J40"/>
  </sortState>
  <mergeCells count="5">
    <mergeCell ref="A1:J1"/>
    <mergeCell ref="A2:A3"/>
    <mergeCell ref="B2:B3"/>
    <mergeCell ref="C2:C3"/>
    <mergeCell ref="D2:D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7" sqref="B7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SUMIF('JUNIOR CUP'!C4:C50,"ACCR",'JUNIOR CUP'!J4:J50)</f>
        <v>0</v>
      </c>
    </row>
    <row r="4" spans="1:2" ht="14.1" customHeight="1">
      <c r="A4" s="14" t="s">
        <v>14</v>
      </c>
      <c r="B4" s="14">
        <f>SUMIF('JUNIOR CUP'!C4:C50,"ACU",'JUNIOR CUP'!J4:J50)</f>
        <v>0</v>
      </c>
    </row>
    <row r="5" spans="1:2" ht="14.1" customHeight="1">
      <c r="A5" s="14" t="s">
        <v>37</v>
      </c>
      <c r="B5" s="14">
        <f>SUMIF('JUNIOR CUP'!C4:C50,"AMA",'JUNIOR CUP'!J4:J50)</f>
        <v>0</v>
      </c>
    </row>
    <row r="6" spans="1:2" ht="14.1" customHeight="1">
      <c r="A6" s="14" t="s">
        <v>38</v>
      </c>
      <c r="B6" s="14">
        <f>SUMIF('JUNIOR CUP'!C4:C50,"AMOTOE",'JUNIOR CUP'!J4:J50)</f>
        <v>0</v>
      </c>
    </row>
    <row r="7" spans="1:2" ht="14.1" customHeight="1">
      <c r="A7" s="14" t="s">
        <v>78</v>
      </c>
      <c r="B7" s="14">
        <f>SUMIF('JUNIOR CUP'!C4:C50,"AMZS",'JUNIOR CUP'!J4:J50)</f>
        <v>0</v>
      </c>
    </row>
    <row r="8" spans="1:2" ht="14.1" customHeight="1">
      <c r="A8" s="14" t="s">
        <v>39</v>
      </c>
      <c r="B8" s="14">
        <f>SUMIF('JUNIOR CUP'!C4:C50,"BFMS",'JUNIOR CUP'!J4:J50)</f>
        <v>0</v>
      </c>
    </row>
    <row r="9" spans="1:2" ht="14.1" customHeight="1">
      <c r="A9" s="14" t="s">
        <v>40</v>
      </c>
      <c r="B9" s="15">
        <f>SUMIF('JUNIOR CUP'!C4:C50,"BIHAMK",'JUNIOR CUP'!J4:J50)</f>
        <v>0</v>
      </c>
    </row>
    <row r="10" spans="1:2" ht="14.1" customHeight="1">
      <c r="A10" s="14" t="s">
        <v>41</v>
      </c>
      <c r="B10" s="14">
        <f>SUMIF('JUNIOR CUP'!C4:C50,"BMF",'JUNIOR CUP'!J4:J50)</f>
        <v>0</v>
      </c>
    </row>
    <row r="11" spans="1:2" ht="14.1" customHeight="1">
      <c r="A11" s="14" t="s">
        <v>42</v>
      </c>
      <c r="B11" s="14">
        <f>SUMIF('JUNIOR CUP'!C4:C50,"CMA",'JUNIOR CUP'!J4:J50)</f>
        <v>0</v>
      </c>
    </row>
    <row r="12" spans="1:2" ht="13.5" customHeight="1">
      <c r="A12" s="14" t="s">
        <v>25</v>
      </c>
      <c r="B12" s="14">
        <f>SUMIF('JUNIOR CUP'!C4:C50,"CTM",'JUNIOR CUP'!J4:J50)</f>
        <v>0</v>
      </c>
    </row>
    <row r="13" spans="1:2" ht="13.5" customHeight="1">
      <c r="A13" s="14" t="s">
        <v>43</v>
      </c>
      <c r="B13" s="14">
        <f>SUMIF('JUNIOR CUP'!C4:C50,"CYMF",'JUNIOR CUP'!J4:J50)</f>
        <v>0</v>
      </c>
    </row>
    <row r="14" spans="1:2" ht="13.5" customHeight="1">
      <c r="A14" s="14" t="s">
        <v>11</v>
      </c>
      <c r="B14" s="14">
        <f>SUMIF('JUNIOR CUP'!C4:C50,"DMSB",'JUNIOR CUP'!J4:J50)</f>
        <v>777</v>
      </c>
    </row>
    <row r="15" spans="1:2" ht="13.5" customHeight="1">
      <c r="A15" s="14" t="s">
        <v>23</v>
      </c>
      <c r="B15" s="14">
        <f>SUMIF('JUNIOR CUP'!C4:C50,"DMU",'JUNIOR CUP'!J4:J50)</f>
        <v>7</v>
      </c>
    </row>
    <row r="16" spans="1:2" ht="13.5" customHeight="1">
      <c r="A16" s="14" t="s">
        <v>22</v>
      </c>
      <c r="B16" s="14">
        <f>SUMIF('JUNIOR CUP'!C4:C50,"EMF",'JUNIOR CUP'!J4:J50)</f>
        <v>0</v>
      </c>
    </row>
    <row r="17" spans="1:2" ht="13.5" customHeight="1">
      <c r="A17" s="14" t="s">
        <v>16</v>
      </c>
      <c r="B17" s="14">
        <f>SUMIF('JUNIOR CUP'!C4:C50,"FFM",'JUNIOR CUP'!J4:J50)</f>
        <v>698</v>
      </c>
    </row>
    <row r="18" spans="1:2" ht="13.5" customHeight="1">
      <c r="A18" s="14" t="s">
        <v>44</v>
      </c>
      <c r="B18" s="14">
        <f>SUMIF('JUNIOR CUP'!C4:C50,"FMA",'JUNIOR CUP'!J4:J50)</f>
        <v>0</v>
      </c>
    </row>
    <row r="19" spans="1:2" ht="13.5" customHeight="1">
      <c r="A19" s="14" t="s">
        <v>20</v>
      </c>
      <c r="B19" s="14">
        <f>SUMIF('JUNIOR CUP'!C4:C50,"FMB",'JUNIOR CUP'!J4:J50)</f>
        <v>53</v>
      </c>
    </row>
    <row r="20" spans="1:2" ht="13.5" customHeight="1">
      <c r="A20" s="14" t="s">
        <v>7</v>
      </c>
      <c r="B20" s="14">
        <f>SUMIF('JUNIOR CUP'!C4:C50,"FMI",'JUNIOR CUP'!J4:J50)</f>
        <v>979</v>
      </c>
    </row>
    <row r="21" spans="1:2" ht="13.5" customHeight="1">
      <c r="A21" s="14" t="s">
        <v>45</v>
      </c>
      <c r="B21" s="14">
        <f>SUMIF('JUNIOR CUP'!C4:C50,"FMP",'JUNIOR CUP'!J4:J50)</f>
        <v>0</v>
      </c>
    </row>
    <row r="22" spans="1:2" ht="13.5" customHeight="1">
      <c r="A22" s="14" t="s">
        <v>46</v>
      </c>
      <c r="B22" s="14">
        <f>SUMIF('JUNIOR CUP'!C4:C50,"FMRM",'JUNIOR CUP'!J4:J50)</f>
        <v>0</v>
      </c>
    </row>
    <row r="23" spans="1:2" ht="13.5" customHeight="1">
      <c r="A23" s="14" t="s">
        <v>47</v>
      </c>
      <c r="B23" s="14">
        <f>SUMIF('JUNIOR CUP'!C4:C50,"FMS",'JUNIOR CUP'!J4:J50)</f>
        <v>27</v>
      </c>
    </row>
    <row r="24" spans="1:2" ht="13.5" customHeight="1">
      <c r="A24" s="14" t="s">
        <v>48</v>
      </c>
      <c r="B24" s="14">
        <f>SUMIF('JUNIOR CUP'!C4:C50,"FMU",'JUNIOR CUP'!J4:J50)</f>
        <v>0</v>
      </c>
    </row>
    <row r="25" spans="1:2" ht="13.5" customHeight="1">
      <c r="A25" s="14" t="s">
        <v>49</v>
      </c>
      <c r="B25" s="14">
        <f>SUMIF('JUNIOR CUP'!C4:C50,"FRM",'JUNIOR CUP'!J4:J50)</f>
        <v>0</v>
      </c>
    </row>
    <row r="26" spans="1:2" ht="13.5" customHeight="1">
      <c r="A26" s="14" t="s">
        <v>17</v>
      </c>
      <c r="B26" s="14">
        <f>SUMIF('JUNIOR CUP'!C4:C50,"KNMV",'JUNIOR CUP'!J4:J50)</f>
        <v>0</v>
      </c>
    </row>
    <row r="27" spans="1:2" ht="13.5" customHeight="1">
      <c r="A27" s="14" t="s">
        <v>21</v>
      </c>
      <c r="B27" s="14">
        <f>SUMIF('JUNIOR CUP'!C4:C50,"LaMFS",'JUNIOR CUP'!J4:J50)</f>
        <v>80</v>
      </c>
    </row>
    <row r="28" spans="1:2" ht="13.5" customHeight="1">
      <c r="A28" s="14" t="s">
        <v>50</v>
      </c>
      <c r="B28" s="14">
        <f>SUMIF('JUNIOR CUP'!C4:C50,"LMSF",'JUNIOR CUP'!J4:J50)</f>
        <v>0</v>
      </c>
    </row>
    <row r="29" spans="1:2" ht="13.5" customHeight="1">
      <c r="A29" s="14" t="s">
        <v>24</v>
      </c>
      <c r="B29" s="14">
        <f>SUMIF('JUNIOR CUP'!C4:C50,"MA",'JUNIOR CUP'!J4:J50)</f>
        <v>0</v>
      </c>
    </row>
    <row r="30" spans="1:2" ht="13.5" customHeight="1">
      <c r="A30" s="14" t="s">
        <v>51</v>
      </c>
      <c r="B30" s="14">
        <f>SUMIF('JUNIOR CUP'!C4:C50,"MAMS",'JUNIOR CUP'!J4:J50)</f>
        <v>0</v>
      </c>
    </row>
    <row r="31" spans="1:2" ht="13.5" customHeight="1">
      <c r="A31" s="14" t="s">
        <v>52</v>
      </c>
      <c r="B31" s="14">
        <f>SUMIF('JUNIOR CUP'!C4:C50,"MCM",'JUNIOR CUP'!J4:J50)</f>
        <v>0</v>
      </c>
    </row>
    <row r="32" spans="1:2" ht="13.5" customHeight="1">
      <c r="A32" s="14" t="s">
        <v>53</v>
      </c>
      <c r="B32" s="14">
        <f>SUMIF('JUNIOR CUP'!C4:C50,"MCUI",'JUNIOR CUP'!J4:J50)</f>
        <v>0</v>
      </c>
    </row>
    <row r="33" spans="1:2" ht="13.5" customHeight="1">
      <c r="A33" s="14" t="s">
        <v>54</v>
      </c>
      <c r="B33" s="14">
        <f>SUMIF('JUNIOR CUP'!C4:C50,"FMJ",'JUNIOR CUP'!J4:J50)</f>
        <v>0</v>
      </c>
    </row>
    <row r="34" spans="1:2" ht="13.5" customHeight="1">
      <c r="A34" s="14" t="s">
        <v>55</v>
      </c>
      <c r="B34" s="14">
        <f>SUMIF('JUNIOR CUP'!C4:C50,"FMR",'JUNIOR CUP'!J4:J50)</f>
        <v>0</v>
      </c>
    </row>
    <row r="35" spans="1:2" ht="13.5" customHeight="1">
      <c r="A35" s="14" t="s">
        <v>56</v>
      </c>
      <c r="B35" s="14">
        <f>SUMIF('JUNIOR CUP'!C4:C50,"MSI",'JUNIOR CUP'!J4:J50)</f>
        <v>0</v>
      </c>
    </row>
    <row r="36" spans="1:2" ht="13.5" customHeight="1">
      <c r="A36" s="14" t="s">
        <v>57</v>
      </c>
      <c r="B36" s="14">
        <f>SUMIF('JUNIOR CUP'!C4:C50,"MUL",'JUNIOR CUP'!J4:J50)</f>
        <v>0</v>
      </c>
    </row>
    <row r="37" spans="1:2" ht="13.5" customHeight="1">
      <c r="A37" s="14" t="s">
        <v>10</v>
      </c>
      <c r="B37" s="14">
        <f>SUMIF('JUNIOR CUP'!C4:C50,"NMF",'JUNIOR CUP'!J4:J50)</f>
        <v>859</v>
      </c>
    </row>
    <row r="38" spans="1:2" ht="13.5" customHeight="1">
      <c r="A38" s="14" t="s">
        <v>77</v>
      </c>
      <c r="B38" s="14">
        <f>SUMIF('JUNIOR CUP'!C4:C50,"OSK",'JUNIOR CUP'!J4:J50)</f>
        <v>12</v>
      </c>
    </row>
    <row r="39" spans="1:2" ht="13.5" customHeight="1">
      <c r="A39" s="14" t="s">
        <v>12</v>
      </c>
      <c r="B39" s="14">
        <f>SUMIF('JUNIOR CUP'!C4:C50,"PZM",'JUNIOR CUP'!J4:J50)</f>
        <v>0</v>
      </c>
    </row>
    <row r="40" spans="1:2" ht="13.5" customHeight="1">
      <c r="A40" s="14" t="s">
        <v>8</v>
      </c>
      <c r="B40" s="14">
        <f>SUMIF('JUNIOR CUP'!C4:C50,"RFME",'JUNIOR CUP'!J4:J50)</f>
        <v>0</v>
      </c>
    </row>
    <row r="41" spans="1:2" ht="13.5" customHeight="1">
      <c r="A41" s="14" t="s">
        <v>19</v>
      </c>
      <c r="B41" s="14">
        <f>SUMIF('JUNIOR CUP'!C4:C50,"SMF",'JUNIOR CUP'!J4:J50)</f>
        <v>0</v>
      </c>
    </row>
    <row r="42" spans="1:2" ht="13.5" customHeight="1">
      <c r="A42" s="14" t="s">
        <v>15</v>
      </c>
      <c r="B42" s="14">
        <f>SUMIF('JUNIOR CUP'!C4:C50,"SML",'JUNIOR CUP'!J4:J50)</f>
        <v>0</v>
      </c>
    </row>
    <row r="43" spans="1:2" ht="13.5" customHeight="1">
      <c r="A43" s="14" t="s">
        <v>6</v>
      </c>
      <c r="B43" s="14">
        <f>SUMIF('JUNIOR CUP'!C4:C50,"SVEMO",'JUNIOR CUP'!J4:J50)</f>
        <v>204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showGridLines="0" tabSelected="1" topLeftCell="B1" workbookViewId="0">
      <selection activeCell="F25" sqref="F25"/>
    </sheetView>
  </sheetViews>
  <sheetFormatPr defaultColWidth="4.09765625" defaultRowHeight="13.5" customHeight="1"/>
  <cols>
    <col min="1" max="1" width="4.09765625" style="14" customWidth="1"/>
    <col min="2" max="2" width="17.09765625" style="14" customWidth="1"/>
    <col min="3" max="3" width="6.59765625" style="14" customWidth="1"/>
    <col min="4" max="4" width="7.59765625" style="14" customWidth="1"/>
    <col min="5" max="7" width="9.69921875" style="14" customWidth="1"/>
    <col min="8" max="8" width="9.3984375" style="14" customWidth="1"/>
    <col min="9" max="9" width="9.69921875" style="14" customWidth="1"/>
    <col min="10" max="10" width="5.19921875" style="14" customWidth="1"/>
    <col min="11" max="11" width="4.69921875" style="14" customWidth="1"/>
    <col min="12" max="12" width="4.8984375" style="14" customWidth="1"/>
    <col min="13" max="13" width="5" style="14" customWidth="1"/>
    <col min="14" max="257" width="4.09765625" style="14" customWidth="1"/>
    <col min="258" max="16384" width="4.09765625" style="1"/>
  </cols>
  <sheetData>
    <row r="1" spans="1:13" ht="35.450000000000003" customHeight="1">
      <c r="A1" s="99" t="s">
        <v>67</v>
      </c>
      <c r="B1" s="100"/>
      <c r="C1" s="100"/>
      <c r="D1" s="100"/>
      <c r="E1" s="100"/>
      <c r="F1" s="100"/>
      <c r="G1" s="100"/>
      <c r="H1" s="100"/>
      <c r="I1" s="100"/>
      <c r="J1" s="100"/>
      <c r="K1" s="39"/>
    </row>
    <row r="2" spans="1:13" ht="24.75" customHeight="1">
      <c r="A2" s="101" t="s">
        <v>1</v>
      </c>
      <c r="B2" s="101" t="s">
        <v>2</v>
      </c>
      <c r="C2" s="101" t="s">
        <v>3</v>
      </c>
      <c r="D2" s="101" t="s">
        <v>4</v>
      </c>
      <c r="E2" s="30">
        <v>42106</v>
      </c>
      <c r="F2" s="30">
        <v>42203</v>
      </c>
      <c r="G2" s="30">
        <v>42204</v>
      </c>
      <c r="H2" s="30">
        <v>42232</v>
      </c>
      <c r="I2" s="30">
        <v>42239</v>
      </c>
      <c r="J2" s="37"/>
      <c r="K2" s="38"/>
    </row>
    <row r="3" spans="1:13" ht="24" customHeight="1">
      <c r="A3" s="102"/>
      <c r="B3" s="102"/>
      <c r="C3" s="102"/>
      <c r="D3" s="102"/>
      <c r="E3" s="31" t="s">
        <v>58</v>
      </c>
      <c r="F3" s="31" t="s">
        <v>63</v>
      </c>
      <c r="G3" s="31" t="s">
        <v>63</v>
      </c>
      <c r="H3" s="31" t="s">
        <v>59</v>
      </c>
      <c r="I3" s="31" t="s">
        <v>64</v>
      </c>
      <c r="J3" s="37" t="s">
        <v>5</v>
      </c>
      <c r="K3" s="38" t="s">
        <v>62</v>
      </c>
    </row>
    <row r="4" spans="1:13" ht="17.100000000000001" customHeight="1">
      <c r="A4" s="32">
        <v>1</v>
      </c>
      <c r="B4" s="33" t="s">
        <v>152</v>
      </c>
      <c r="C4" s="33" t="s">
        <v>19</v>
      </c>
      <c r="D4" s="33" t="s">
        <v>87</v>
      </c>
      <c r="E4" s="34">
        <v>70</v>
      </c>
      <c r="F4" s="34">
        <v>100</v>
      </c>
      <c r="G4" s="34">
        <v>100</v>
      </c>
      <c r="H4" s="34">
        <v>85</v>
      </c>
      <c r="I4" s="34">
        <v>85</v>
      </c>
      <c r="J4" s="35">
        <f>SUM(E4:I4)</f>
        <v>440</v>
      </c>
      <c r="K4" s="35">
        <v>285</v>
      </c>
    </row>
    <row r="5" spans="1:13" ht="17.100000000000001" customHeight="1">
      <c r="A5" s="32">
        <v>2</v>
      </c>
      <c r="B5" s="33" t="s">
        <v>151</v>
      </c>
      <c r="C5" s="33" t="s">
        <v>17</v>
      </c>
      <c r="D5" s="33" t="s">
        <v>87</v>
      </c>
      <c r="E5" s="34">
        <v>85</v>
      </c>
      <c r="F5" s="34">
        <v>85</v>
      </c>
      <c r="G5" s="34">
        <v>70</v>
      </c>
      <c r="H5" s="34">
        <v>100</v>
      </c>
      <c r="I5" s="34">
        <v>60</v>
      </c>
      <c r="J5" s="35">
        <f>SUM(E5:I5)</f>
        <v>400</v>
      </c>
      <c r="K5" s="35">
        <v>270</v>
      </c>
    </row>
    <row r="6" spans="1:13" ht="17.100000000000001" customHeight="1">
      <c r="A6" s="32">
        <v>3</v>
      </c>
      <c r="B6" s="33" t="s">
        <v>150</v>
      </c>
      <c r="C6" s="33" t="s">
        <v>7</v>
      </c>
      <c r="D6" s="33" t="s">
        <v>107</v>
      </c>
      <c r="E6" s="34">
        <v>100</v>
      </c>
      <c r="F6" s="34">
        <v>70</v>
      </c>
      <c r="G6" s="34">
        <v>60</v>
      </c>
      <c r="H6" s="34">
        <v>70</v>
      </c>
      <c r="I6" s="34">
        <v>70</v>
      </c>
      <c r="J6" s="35">
        <f>SUM(E6:I6)</f>
        <v>370</v>
      </c>
      <c r="K6" s="35">
        <v>240</v>
      </c>
      <c r="M6" s="15"/>
    </row>
    <row r="7" spans="1:13" ht="17.100000000000001" customHeight="1">
      <c r="A7" s="32">
        <v>4</v>
      </c>
      <c r="B7" s="33" t="s">
        <v>154</v>
      </c>
      <c r="C7" s="33" t="s">
        <v>11</v>
      </c>
      <c r="D7" s="33" t="s">
        <v>110</v>
      </c>
      <c r="E7" s="34">
        <v>55</v>
      </c>
      <c r="F7" s="34">
        <v>55</v>
      </c>
      <c r="G7" s="34">
        <v>85</v>
      </c>
      <c r="H7" s="34">
        <v>50</v>
      </c>
      <c r="I7" s="34">
        <v>40</v>
      </c>
      <c r="J7" s="35">
        <f>SUM(E7:I7)</f>
        <v>285</v>
      </c>
      <c r="K7" s="35">
        <v>195</v>
      </c>
    </row>
    <row r="8" spans="1:13" ht="17.100000000000001" customHeight="1">
      <c r="A8" s="32">
        <v>5</v>
      </c>
      <c r="B8" s="33" t="s">
        <v>156</v>
      </c>
      <c r="C8" s="33" t="s">
        <v>11</v>
      </c>
      <c r="D8" s="33" t="s">
        <v>107</v>
      </c>
      <c r="E8" s="34">
        <v>45</v>
      </c>
      <c r="F8" s="34">
        <v>60</v>
      </c>
      <c r="G8" s="34">
        <v>45</v>
      </c>
      <c r="H8" s="34">
        <v>60</v>
      </c>
      <c r="I8" s="34">
        <v>55</v>
      </c>
      <c r="J8" s="35">
        <f>SUM(E8:I8)</f>
        <v>265</v>
      </c>
      <c r="K8" s="35">
        <v>175</v>
      </c>
    </row>
    <row r="9" spans="1:13" ht="17.100000000000001" customHeight="1">
      <c r="A9" s="32">
        <v>6</v>
      </c>
      <c r="B9" s="33" t="s">
        <v>155</v>
      </c>
      <c r="C9" s="33" t="s">
        <v>7</v>
      </c>
      <c r="D9" s="33" t="s">
        <v>87</v>
      </c>
      <c r="E9" s="34">
        <v>50</v>
      </c>
      <c r="F9" s="34">
        <v>50</v>
      </c>
      <c r="G9" s="34">
        <v>55</v>
      </c>
      <c r="H9" s="34">
        <v>40</v>
      </c>
      <c r="I9" s="34">
        <v>35</v>
      </c>
      <c r="J9" s="35">
        <f>SUM(E9:I9)</f>
        <v>230</v>
      </c>
      <c r="K9" s="35">
        <v>155</v>
      </c>
    </row>
    <row r="10" spans="1:13" ht="17.100000000000001" customHeight="1">
      <c r="A10" s="32">
        <v>7</v>
      </c>
      <c r="B10" s="33" t="s">
        <v>157</v>
      </c>
      <c r="C10" s="33" t="s">
        <v>7</v>
      </c>
      <c r="D10" s="33" t="s">
        <v>85</v>
      </c>
      <c r="E10" s="34">
        <v>40</v>
      </c>
      <c r="F10" s="34">
        <v>30</v>
      </c>
      <c r="G10" s="34">
        <v>40</v>
      </c>
      <c r="H10" s="34"/>
      <c r="I10" s="34">
        <v>50</v>
      </c>
      <c r="J10" s="35">
        <f>SUM(E10:I10)</f>
        <v>160</v>
      </c>
      <c r="K10" s="35">
        <v>130</v>
      </c>
    </row>
    <row r="11" spans="1:13" ht="17.100000000000001" customHeight="1">
      <c r="A11" s="32">
        <v>8</v>
      </c>
      <c r="B11" s="33" t="s">
        <v>153</v>
      </c>
      <c r="C11" s="33" t="s">
        <v>11</v>
      </c>
      <c r="D11" s="33" t="s">
        <v>80</v>
      </c>
      <c r="E11" s="34">
        <v>60</v>
      </c>
      <c r="F11" s="34"/>
      <c r="G11" s="34"/>
      <c r="H11" s="34"/>
      <c r="I11" s="34">
        <v>45</v>
      </c>
      <c r="J11" s="35">
        <f>SUM(E11:I11)</f>
        <v>105</v>
      </c>
      <c r="K11" s="35">
        <v>105</v>
      </c>
      <c r="M11" s="15"/>
    </row>
    <row r="12" spans="1:13" ht="17.100000000000001" customHeight="1">
      <c r="A12" s="32">
        <v>9</v>
      </c>
      <c r="B12" s="33" t="s">
        <v>158</v>
      </c>
      <c r="C12" s="33" t="s">
        <v>20</v>
      </c>
      <c r="D12" s="33" t="s">
        <v>80</v>
      </c>
      <c r="E12" s="34">
        <v>35</v>
      </c>
      <c r="F12" s="34">
        <v>40</v>
      </c>
      <c r="G12" s="34">
        <v>30</v>
      </c>
      <c r="H12" s="34">
        <v>25</v>
      </c>
      <c r="I12" s="34">
        <v>16</v>
      </c>
      <c r="J12" s="35">
        <f>SUM(E12:I12)</f>
        <v>146</v>
      </c>
      <c r="K12" s="35">
        <v>105</v>
      </c>
    </row>
    <row r="13" spans="1:13" ht="17.100000000000001" customHeight="1">
      <c r="A13" s="32">
        <v>10</v>
      </c>
      <c r="B13" s="33" t="s">
        <v>302</v>
      </c>
      <c r="C13" s="33" t="s">
        <v>47</v>
      </c>
      <c r="D13" s="33" t="s">
        <v>101</v>
      </c>
      <c r="E13" s="34"/>
      <c r="F13" s="34"/>
      <c r="G13" s="34"/>
      <c r="H13" s="34"/>
      <c r="I13" s="34">
        <v>100</v>
      </c>
      <c r="J13" s="35">
        <f>SUM(E13:I13)</f>
        <v>100</v>
      </c>
      <c r="K13" s="35">
        <v>100</v>
      </c>
    </row>
    <row r="14" spans="1:13" ht="17.100000000000001" customHeight="1">
      <c r="A14" s="32">
        <v>11</v>
      </c>
      <c r="B14" s="33" t="s">
        <v>262</v>
      </c>
      <c r="C14" s="33" t="s">
        <v>15</v>
      </c>
      <c r="D14" s="33" t="s">
        <v>87</v>
      </c>
      <c r="E14" s="34"/>
      <c r="F14" s="34">
        <v>45</v>
      </c>
      <c r="G14" s="34">
        <v>50</v>
      </c>
      <c r="H14" s="34"/>
      <c r="I14" s="34"/>
      <c r="J14" s="35">
        <f>SUM(E14:I14)</f>
        <v>95</v>
      </c>
      <c r="K14" s="35">
        <v>95</v>
      </c>
    </row>
    <row r="15" spans="1:13" ht="17.100000000000001" customHeight="1">
      <c r="A15" s="32">
        <v>12</v>
      </c>
      <c r="B15" s="33" t="s">
        <v>253</v>
      </c>
      <c r="C15" s="33" t="s">
        <v>20</v>
      </c>
      <c r="D15" s="33" t="s">
        <v>80</v>
      </c>
      <c r="E15" s="34"/>
      <c r="F15" s="34">
        <v>35</v>
      </c>
      <c r="G15" s="34">
        <v>35</v>
      </c>
      <c r="H15" s="34">
        <v>22</v>
      </c>
      <c r="I15" s="34"/>
      <c r="J15" s="35">
        <f>SUM(E15:I15)</f>
        <v>92</v>
      </c>
      <c r="K15" s="35">
        <v>92</v>
      </c>
    </row>
    <row r="16" spans="1:13" ht="17.100000000000001" customHeight="1">
      <c r="A16" s="32">
        <v>13</v>
      </c>
      <c r="B16" s="33" t="s">
        <v>163</v>
      </c>
      <c r="C16" s="33" t="s">
        <v>11</v>
      </c>
      <c r="D16" s="33" t="s">
        <v>85</v>
      </c>
      <c r="E16" s="34">
        <v>18</v>
      </c>
      <c r="F16" s="34">
        <v>22</v>
      </c>
      <c r="G16" s="34">
        <v>20</v>
      </c>
      <c r="H16" s="34">
        <v>35</v>
      </c>
      <c r="I16" s="34">
        <v>14</v>
      </c>
      <c r="J16" s="35">
        <f>SUM(E16:I16)</f>
        <v>109</v>
      </c>
      <c r="K16" s="35">
        <v>77</v>
      </c>
    </row>
    <row r="17" spans="1:11" ht="17.100000000000001" customHeight="1">
      <c r="A17" s="32">
        <v>14</v>
      </c>
      <c r="B17" s="33" t="s">
        <v>159</v>
      </c>
      <c r="C17" s="33" t="s">
        <v>112</v>
      </c>
      <c r="D17" s="33" t="s">
        <v>80</v>
      </c>
      <c r="E17" s="34">
        <v>30</v>
      </c>
      <c r="F17" s="34">
        <v>25</v>
      </c>
      <c r="G17" s="34">
        <v>22</v>
      </c>
      <c r="H17" s="34">
        <v>18</v>
      </c>
      <c r="I17" s="34"/>
      <c r="J17" s="35">
        <f>SUM(E17:I17)</f>
        <v>95</v>
      </c>
      <c r="K17" s="35">
        <v>77</v>
      </c>
    </row>
    <row r="18" spans="1:11" ht="17.100000000000001" customHeight="1">
      <c r="A18" s="32">
        <v>15</v>
      </c>
      <c r="B18" s="36" t="s">
        <v>164</v>
      </c>
      <c r="C18" s="36" t="s">
        <v>9</v>
      </c>
      <c r="D18" s="36" t="s">
        <v>87</v>
      </c>
      <c r="E18" s="34">
        <v>16</v>
      </c>
      <c r="F18" s="34">
        <v>20</v>
      </c>
      <c r="G18" s="34">
        <v>25</v>
      </c>
      <c r="H18" s="34">
        <v>14</v>
      </c>
      <c r="I18" s="34">
        <v>18</v>
      </c>
      <c r="J18" s="35">
        <f>SUM(E18:I18)</f>
        <v>93</v>
      </c>
      <c r="K18" s="35">
        <v>63</v>
      </c>
    </row>
    <row r="19" spans="1:11" ht="17.100000000000001" customHeight="1">
      <c r="A19" s="32">
        <v>16</v>
      </c>
      <c r="B19" s="33" t="s">
        <v>162</v>
      </c>
      <c r="C19" s="33" t="s">
        <v>22</v>
      </c>
      <c r="D19" s="33" t="s">
        <v>80</v>
      </c>
      <c r="E19" s="34">
        <v>20</v>
      </c>
      <c r="F19" s="34"/>
      <c r="G19" s="34"/>
      <c r="H19" s="34">
        <v>16</v>
      </c>
      <c r="I19" s="34">
        <v>25</v>
      </c>
      <c r="J19" s="35">
        <f>SUM(E19:I19)</f>
        <v>61</v>
      </c>
      <c r="K19" s="35">
        <v>61</v>
      </c>
    </row>
    <row r="20" spans="1:11" ht="17.100000000000001" customHeight="1">
      <c r="A20" s="32">
        <v>17</v>
      </c>
      <c r="B20" s="33" t="s">
        <v>282</v>
      </c>
      <c r="C20" s="33" t="s">
        <v>20</v>
      </c>
      <c r="D20" s="33" t="s">
        <v>85</v>
      </c>
      <c r="E20" s="34"/>
      <c r="F20" s="34"/>
      <c r="G20" s="34"/>
      <c r="H20" s="34">
        <v>55</v>
      </c>
      <c r="I20" s="34"/>
      <c r="J20" s="35">
        <f>SUM(E20:I20)</f>
        <v>55</v>
      </c>
      <c r="K20" s="35">
        <v>55</v>
      </c>
    </row>
    <row r="21" spans="1:11" ht="17.100000000000001" customHeight="1">
      <c r="A21" s="32">
        <v>18</v>
      </c>
      <c r="B21" s="33" t="s">
        <v>167</v>
      </c>
      <c r="C21" s="33" t="s">
        <v>8</v>
      </c>
      <c r="D21" s="33" t="s">
        <v>107</v>
      </c>
      <c r="E21" s="34">
        <v>10</v>
      </c>
      <c r="F21" s="34">
        <v>18</v>
      </c>
      <c r="G21" s="34">
        <v>18</v>
      </c>
      <c r="H21" s="34">
        <v>12</v>
      </c>
      <c r="I21" s="34">
        <v>12</v>
      </c>
      <c r="J21" s="35">
        <f>SUM(E21:I21)</f>
        <v>70</v>
      </c>
      <c r="K21" s="35">
        <v>48</v>
      </c>
    </row>
    <row r="22" spans="1:11" ht="17.100000000000001" customHeight="1">
      <c r="A22" s="40">
        <v>19</v>
      </c>
      <c r="B22" s="33" t="s">
        <v>283</v>
      </c>
      <c r="C22" s="33" t="s">
        <v>20</v>
      </c>
      <c r="D22" s="33" t="s">
        <v>87</v>
      </c>
      <c r="E22" s="34"/>
      <c r="F22" s="34"/>
      <c r="G22" s="34"/>
      <c r="H22" s="34">
        <v>45</v>
      </c>
      <c r="I22" s="34"/>
      <c r="J22" s="35">
        <f>SUM(E22:I22)</f>
        <v>45</v>
      </c>
      <c r="K22" s="35">
        <v>45</v>
      </c>
    </row>
    <row r="23" spans="1:11" ht="17.100000000000001" customHeight="1">
      <c r="A23" s="40">
        <v>20</v>
      </c>
      <c r="B23" s="36" t="s">
        <v>303</v>
      </c>
      <c r="C23" s="36" t="s">
        <v>47</v>
      </c>
      <c r="D23" s="36" t="s">
        <v>85</v>
      </c>
      <c r="E23" s="34"/>
      <c r="F23" s="34"/>
      <c r="G23" s="34"/>
      <c r="H23" s="34"/>
      <c r="I23" s="34">
        <v>30</v>
      </c>
      <c r="J23" s="35">
        <f>SUM(E23:I23)</f>
        <v>30</v>
      </c>
      <c r="K23" s="35">
        <v>30</v>
      </c>
    </row>
    <row r="24" spans="1:11" ht="17.100000000000001" customHeight="1">
      <c r="A24" s="41">
        <v>21</v>
      </c>
      <c r="B24" s="36" t="s">
        <v>284</v>
      </c>
      <c r="C24" s="36" t="s">
        <v>20</v>
      </c>
      <c r="D24" s="36" t="s">
        <v>80</v>
      </c>
      <c r="E24" s="34"/>
      <c r="F24" s="34"/>
      <c r="G24" s="34"/>
      <c r="H24" s="34">
        <v>30</v>
      </c>
      <c r="I24" s="34"/>
      <c r="J24" s="35">
        <f>SUM(E24:I24)</f>
        <v>30</v>
      </c>
      <c r="K24" s="35">
        <v>30</v>
      </c>
    </row>
    <row r="25" spans="1:11" ht="17.100000000000001" customHeight="1">
      <c r="A25" s="42">
        <v>22</v>
      </c>
      <c r="B25" s="33" t="s">
        <v>160</v>
      </c>
      <c r="C25" s="33" t="s">
        <v>9</v>
      </c>
      <c r="D25" s="33" t="s">
        <v>107</v>
      </c>
      <c r="E25" s="34">
        <v>25</v>
      </c>
      <c r="F25" s="34"/>
      <c r="G25" s="34"/>
      <c r="H25" s="34"/>
      <c r="I25" s="34"/>
      <c r="J25" s="35">
        <f>SUM(E25:I25)</f>
        <v>25</v>
      </c>
      <c r="K25" s="35">
        <v>25</v>
      </c>
    </row>
    <row r="26" spans="1:11" ht="17.100000000000001" customHeight="1">
      <c r="A26" s="42">
        <v>23</v>
      </c>
      <c r="B26" s="36" t="s">
        <v>161</v>
      </c>
      <c r="C26" s="36" t="s">
        <v>7</v>
      </c>
      <c r="D26" s="36" t="s">
        <v>107</v>
      </c>
      <c r="E26" s="34">
        <v>22</v>
      </c>
      <c r="F26" s="34"/>
      <c r="G26" s="34"/>
      <c r="H26" s="34"/>
      <c r="I26" s="34"/>
      <c r="J26" s="35">
        <f>SUM(E26:I26)</f>
        <v>22</v>
      </c>
      <c r="K26" s="35">
        <v>22</v>
      </c>
    </row>
    <row r="27" spans="1:11" ht="17.100000000000001" customHeight="1">
      <c r="A27" s="42">
        <v>24</v>
      </c>
      <c r="B27" s="33" t="s">
        <v>304</v>
      </c>
      <c r="C27" s="33" t="s">
        <v>47</v>
      </c>
      <c r="D27" s="33" t="s">
        <v>85</v>
      </c>
      <c r="E27" s="34"/>
      <c r="F27" s="34"/>
      <c r="G27" s="34"/>
      <c r="H27" s="34"/>
      <c r="I27" s="34">
        <v>22</v>
      </c>
      <c r="J27" s="35">
        <f>SUM(E27:I27)</f>
        <v>22</v>
      </c>
      <c r="K27" s="35">
        <v>22</v>
      </c>
    </row>
    <row r="28" spans="1:11" ht="17.100000000000001" customHeight="1">
      <c r="A28" s="42">
        <v>25</v>
      </c>
      <c r="B28" s="33" t="s">
        <v>305</v>
      </c>
      <c r="C28" s="33" t="s">
        <v>47</v>
      </c>
      <c r="D28" s="33" t="s">
        <v>306</v>
      </c>
      <c r="E28" s="34"/>
      <c r="F28" s="34"/>
      <c r="G28" s="34"/>
      <c r="H28" s="34"/>
      <c r="I28" s="34">
        <v>20</v>
      </c>
      <c r="J28" s="35">
        <f>SUM(E28:I28)</f>
        <v>20</v>
      </c>
      <c r="K28" s="35">
        <v>20</v>
      </c>
    </row>
    <row r="29" spans="1:11" ht="17.100000000000001" customHeight="1">
      <c r="A29" s="42">
        <v>26</v>
      </c>
      <c r="B29" s="33" t="s">
        <v>285</v>
      </c>
      <c r="C29" s="33" t="s">
        <v>22</v>
      </c>
      <c r="D29" s="33" t="s">
        <v>80</v>
      </c>
      <c r="E29" s="34"/>
      <c r="F29" s="34"/>
      <c r="G29" s="34"/>
      <c r="H29" s="34">
        <v>10</v>
      </c>
      <c r="I29" s="34">
        <v>9</v>
      </c>
      <c r="J29" s="35">
        <f>SUM(E29:I29)</f>
        <v>19</v>
      </c>
      <c r="K29" s="35">
        <v>19</v>
      </c>
    </row>
    <row r="30" spans="1:11" ht="17.100000000000001" customHeight="1">
      <c r="A30" s="42">
        <v>27</v>
      </c>
      <c r="B30" s="36" t="s">
        <v>165</v>
      </c>
      <c r="C30" s="36" t="s">
        <v>112</v>
      </c>
      <c r="D30" s="36" t="s">
        <v>80</v>
      </c>
      <c r="E30" s="34">
        <v>14</v>
      </c>
      <c r="F30" s="34"/>
      <c r="G30" s="34"/>
      <c r="H30" s="34"/>
      <c r="I30" s="34"/>
      <c r="J30" s="35">
        <f>SUM(E30:I30)</f>
        <v>14</v>
      </c>
      <c r="K30" s="35">
        <v>14</v>
      </c>
    </row>
    <row r="31" spans="1:11" ht="17.100000000000001" customHeight="1">
      <c r="A31" s="42">
        <v>28</v>
      </c>
      <c r="B31" s="33" t="s">
        <v>166</v>
      </c>
      <c r="C31" s="33" t="s">
        <v>78</v>
      </c>
      <c r="D31" s="33" t="s">
        <v>85</v>
      </c>
      <c r="E31" s="34">
        <v>12</v>
      </c>
      <c r="F31" s="34"/>
      <c r="G31" s="34"/>
      <c r="H31" s="34"/>
      <c r="I31" s="34"/>
      <c r="J31" s="35">
        <f>SUM(E31:I31)</f>
        <v>12</v>
      </c>
      <c r="K31" s="35">
        <v>12</v>
      </c>
    </row>
    <row r="32" spans="1:11" ht="17.100000000000001" customHeight="1">
      <c r="A32" s="42">
        <v>29</v>
      </c>
      <c r="B32" s="58" t="s">
        <v>307</v>
      </c>
      <c r="C32" s="58" t="s">
        <v>47</v>
      </c>
      <c r="D32" s="58" t="s">
        <v>80</v>
      </c>
      <c r="E32" s="52"/>
      <c r="F32" s="52"/>
      <c r="G32" s="52"/>
      <c r="H32" s="52"/>
      <c r="I32" s="52">
        <v>10</v>
      </c>
      <c r="J32" s="53">
        <f>SUM(E32:I32)</f>
        <v>10</v>
      </c>
      <c r="K32" s="53">
        <v>10</v>
      </c>
    </row>
    <row r="33" spans="1:11" ht="17.100000000000001" customHeight="1">
      <c r="A33" s="42">
        <v>30</v>
      </c>
      <c r="B33" s="51" t="s">
        <v>168</v>
      </c>
      <c r="C33" s="51" t="s">
        <v>7</v>
      </c>
      <c r="D33" s="51" t="s">
        <v>107</v>
      </c>
      <c r="E33" s="52">
        <v>9</v>
      </c>
      <c r="F33" s="52"/>
      <c r="G33" s="52"/>
      <c r="H33" s="52"/>
      <c r="I33" s="52"/>
      <c r="J33" s="53">
        <f>SUM(E33:I33)</f>
        <v>9</v>
      </c>
      <c r="K33" s="53">
        <v>9</v>
      </c>
    </row>
    <row r="34" spans="1:11" ht="17.100000000000001" customHeight="1">
      <c r="A34" s="42">
        <v>31</v>
      </c>
      <c r="B34" s="36" t="s">
        <v>183</v>
      </c>
      <c r="C34" s="36" t="s">
        <v>11</v>
      </c>
      <c r="D34" s="36" t="s">
        <v>80</v>
      </c>
      <c r="E34" s="34"/>
      <c r="F34" s="34"/>
      <c r="G34" s="34"/>
      <c r="H34" s="34" t="s">
        <v>314</v>
      </c>
      <c r="I34" s="34"/>
      <c r="J34" s="35">
        <f>SUM(E34:I34)</f>
        <v>0</v>
      </c>
      <c r="K34" s="35">
        <v>0</v>
      </c>
    </row>
    <row r="35" spans="1:11" ht="17.100000000000001" customHeight="1">
      <c r="A35" s="42">
        <v>32</v>
      </c>
      <c r="B35" s="58"/>
      <c r="C35" s="58"/>
      <c r="D35" s="58"/>
      <c r="E35" s="52"/>
      <c r="F35" s="52"/>
      <c r="G35" s="52"/>
      <c r="H35" s="52"/>
      <c r="I35" s="52"/>
      <c r="J35" s="53">
        <f>SUM(E35:I35)</f>
        <v>0</v>
      </c>
      <c r="K35" s="53"/>
    </row>
    <row r="36" spans="1:11" ht="17.100000000000001" customHeight="1">
      <c r="A36" s="50">
        <v>33</v>
      </c>
    </row>
    <row r="37" spans="1:11" ht="17.100000000000001" customHeight="1">
      <c r="A37" s="49"/>
    </row>
    <row r="38" spans="1:11" ht="17.100000000000001" customHeight="1">
      <c r="A38" s="49"/>
      <c r="B38" s="56"/>
      <c r="C38" s="56"/>
      <c r="D38" s="56"/>
      <c r="E38" s="57"/>
      <c r="F38" s="57"/>
      <c r="G38" s="57"/>
      <c r="H38" s="57"/>
      <c r="I38" s="57"/>
      <c r="J38" s="49"/>
    </row>
    <row r="39" spans="1:11" ht="17.100000000000001" customHeight="1">
      <c r="A39" s="49"/>
      <c r="B39" s="56"/>
      <c r="C39" s="56"/>
      <c r="D39" s="56"/>
      <c r="E39" s="57"/>
      <c r="F39" s="57"/>
      <c r="G39" s="57"/>
      <c r="H39" s="57"/>
      <c r="I39" s="57"/>
      <c r="J39" s="49"/>
    </row>
    <row r="40" spans="1:11" ht="17.100000000000001" customHeight="1">
      <c r="A40" s="49"/>
      <c r="B40" s="56"/>
      <c r="C40" s="56"/>
      <c r="D40" s="56"/>
      <c r="E40" s="57"/>
      <c r="F40" s="57"/>
      <c r="G40" s="57"/>
      <c r="H40" s="57"/>
      <c r="I40" s="57"/>
      <c r="J40" s="49"/>
    </row>
    <row r="41" spans="1:11" ht="17.100000000000001" customHeight="1">
      <c r="A41" s="49"/>
      <c r="B41" s="56"/>
      <c r="C41" s="56"/>
      <c r="D41" s="56"/>
      <c r="E41" s="57"/>
      <c r="F41" s="57"/>
      <c r="G41" s="57"/>
      <c r="H41" s="57"/>
      <c r="I41" s="57"/>
      <c r="J41" s="49"/>
    </row>
    <row r="42" spans="1:11" ht="17.100000000000001" customHeight="1">
      <c r="A42" s="49"/>
      <c r="B42" s="56"/>
      <c r="C42" s="56"/>
      <c r="D42" s="56"/>
      <c r="E42" s="57"/>
      <c r="F42" s="57"/>
      <c r="G42" s="57"/>
      <c r="H42" s="57"/>
      <c r="I42" s="57"/>
      <c r="J42" s="49"/>
    </row>
    <row r="43" spans="1:11" ht="17.100000000000001" customHeight="1">
      <c r="A43" s="49"/>
      <c r="B43" s="56"/>
      <c r="C43" s="56"/>
      <c r="D43" s="56"/>
      <c r="E43" s="57"/>
      <c r="F43" s="57"/>
      <c r="G43" s="57"/>
      <c r="H43" s="57"/>
      <c r="I43" s="57"/>
      <c r="J43" s="49"/>
    </row>
    <row r="44" spans="1:11" ht="17.100000000000001" customHeight="1">
      <c r="A44" s="49"/>
      <c r="B44" s="56"/>
      <c r="C44" s="56"/>
      <c r="D44" s="56"/>
      <c r="E44" s="57"/>
      <c r="F44" s="57"/>
      <c r="G44" s="57"/>
      <c r="H44" s="57"/>
      <c r="I44" s="57"/>
      <c r="J44" s="49"/>
    </row>
    <row r="45" spans="1:11" ht="17.100000000000001" customHeight="1">
      <c r="A45" s="49"/>
      <c r="B45" s="56"/>
      <c r="C45" s="56"/>
      <c r="D45" s="56"/>
      <c r="E45" s="57"/>
      <c r="F45" s="57"/>
      <c r="G45" s="57"/>
      <c r="H45" s="57"/>
      <c r="I45" s="57"/>
      <c r="J45" s="49"/>
    </row>
    <row r="46" spans="1:11" ht="17.100000000000001" customHeight="1">
      <c r="A46" s="49"/>
      <c r="B46" s="56"/>
      <c r="C46" s="56"/>
      <c r="D46" s="56"/>
      <c r="E46" s="57"/>
      <c r="F46" s="57"/>
      <c r="G46" s="57"/>
      <c r="H46" s="57"/>
      <c r="I46" s="57"/>
      <c r="J46" s="49"/>
    </row>
    <row r="47" spans="1:11" ht="17.100000000000001" customHeight="1">
      <c r="A47" s="49"/>
      <c r="B47" s="56"/>
      <c r="C47" s="56"/>
      <c r="D47" s="56"/>
      <c r="E47" s="57"/>
      <c r="F47" s="57"/>
      <c r="G47" s="57"/>
      <c r="H47" s="57"/>
      <c r="I47" s="57"/>
      <c r="J47" s="49"/>
    </row>
    <row r="48" spans="1:11" ht="17.100000000000001" customHeight="1">
      <c r="A48" s="49"/>
      <c r="B48" s="56"/>
      <c r="C48" s="56"/>
      <c r="D48" s="56"/>
      <c r="E48" s="57"/>
      <c r="F48" s="57"/>
      <c r="G48" s="57"/>
      <c r="H48" s="57"/>
      <c r="I48" s="57"/>
      <c r="J48" s="49"/>
    </row>
    <row r="49" spans="1:10" ht="17.100000000000001" customHeight="1">
      <c r="A49" s="49"/>
      <c r="B49" s="56"/>
      <c r="C49" s="56"/>
      <c r="D49" s="56"/>
      <c r="E49" s="56"/>
      <c r="F49" s="56"/>
      <c r="G49" s="56"/>
      <c r="H49" s="56"/>
      <c r="I49" s="56"/>
      <c r="J49" s="49"/>
    </row>
    <row r="50" spans="1:10" ht="17.100000000000001" customHeight="1">
      <c r="A50" s="49"/>
      <c r="B50" s="56"/>
      <c r="C50" s="56"/>
      <c r="D50" s="56"/>
      <c r="E50" s="56"/>
      <c r="F50" s="56"/>
      <c r="G50" s="56"/>
      <c r="H50" s="56"/>
      <c r="I50" s="56"/>
      <c r="J50" s="49"/>
    </row>
  </sheetData>
  <sheetProtection algorithmName="SHA-512" hashValue="Wx7Z6gA/ly5Ph99n3DOTo4GeqK9h5I8DK8xeY9DRNqCGRDi2pl2yFw31QHKZEQIRgZ8ps7E0AEXtDhd/jTn/zQ==" saltValue="51/+pUtFPJL+eLuPq0zkmw==" spinCount="100000" sheet="1" objects="1" scenarios="1" insertColumns="0" insertRows="0" selectLockedCells="1" sort="0"/>
  <sortState ref="B4:K36">
    <sortCondition descending="1" ref="K4:K36"/>
  </sortState>
  <mergeCells count="5">
    <mergeCell ref="A1:J1"/>
    <mergeCell ref="A2:A3"/>
    <mergeCell ref="B2:B3"/>
    <mergeCell ref="C2:C3"/>
    <mergeCell ref="D2:D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7" sqref="B7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SUMIF('Over 40 CUP'!C4:C50,"ACCR",'Over 40 CUP'!J4:J50)</f>
        <v>118</v>
      </c>
    </row>
    <row r="4" spans="1:2" ht="14.1" customHeight="1">
      <c r="A4" s="14" t="s">
        <v>14</v>
      </c>
      <c r="B4" s="14">
        <f>SUMIF('Over 40 CUP'!C4:C50,"ACU",'Over 40 CUP'!J4:J50)</f>
        <v>0</v>
      </c>
    </row>
    <row r="5" spans="1:2" ht="14.1" customHeight="1">
      <c r="A5" s="14" t="s">
        <v>37</v>
      </c>
      <c r="B5" s="14">
        <f>SUMIF('Over 40 CUP'!C4:C50,"AMA",'Over 40 CUP'!J4:J50)</f>
        <v>0</v>
      </c>
    </row>
    <row r="6" spans="1:2" ht="14.1" customHeight="1">
      <c r="A6" s="14" t="s">
        <v>38</v>
      </c>
      <c r="B6" s="14">
        <f>SUMIF('Over 40 CUP'!C4:C50,"AMOTOE",'Over 40 CUP'!J4:J50)</f>
        <v>0</v>
      </c>
    </row>
    <row r="7" spans="1:2" ht="14.1" customHeight="1">
      <c r="A7" s="14" t="s">
        <v>78</v>
      </c>
      <c r="B7" s="14">
        <f>SUMIF('Over 40 CUP'!C4:C50,"AMZS",'Over 40 CUP'!J4:J50)</f>
        <v>12</v>
      </c>
    </row>
    <row r="8" spans="1:2" ht="14.1" customHeight="1">
      <c r="A8" s="14" t="s">
        <v>39</v>
      </c>
      <c r="B8" s="14">
        <f>SUMIF('Over 40 CUP'!C4:C50,"BFMS",'Over 40 CUP'!J4:J50)</f>
        <v>0</v>
      </c>
    </row>
    <row r="9" spans="1:2" ht="14.1" customHeight="1">
      <c r="A9" s="14" t="s">
        <v>40</v>
      </c>
      <c r="B9" s="15">
        <f>SUMIF('Over 40 CUP'!C4:C50,"BIHAMK",'Over 40 CUP'!J4:J50)</f>
        <v>0</v>
      </c>
    </row>
    <row r="10" spans="1:2" ht="14.1" customHeight="1">
      <c r="A10" s="14" t="s">
        <v>41</v>
      </c>
      <c r="B10" s="14">
        <f>SUMIF('Over 40 CUP'!C4:C50,"BMF",'Over 40 CUP'!J4:J50)</f>
        <v>0</v>
      </c>
    </row>
    <row r="11" spans="1:2" ht="14.1" customHeight="1">
      <c r="A11" s="14" t="s">
        <v>42</v>
      </c>
      <c r="B11" s="14">
        <f>SUMIF('Over 40 CUP'!C4:C50,"CMA",'Over 40 CUP'!J4:J50)</f>
        <v>0</v>
      </c>
    </row>
    <row r="12" spans="1:2" ht="13.5" customHeight="1">
      <c r="A12" s="14" t="s">
        <v>25</v>
      </c>
      <c r="B12" s="14">
        <f>SUMIF('Over 40 CUP'!C4:C50,"CTM",'Over 40 CUP'!J4:J50)</f>
        <v>0</v>
      </c>
    </row>
    <row r="13" spans="1:2" ht="13.5" customHeight="1">
      <c r="A13" s="14" t="s">
        <v>43</v>
      </c>
      <c r="B13" s="14">
        <f>SUMIF('Over 40 CUP'!C4:C50,"CYMF",'Over 40 CUP'!J4:J50)</f>
        <v>0</v>
      </c>
    </row>
    <row r="14" spans="1:2" ht="13.5" customHeight="1">
      <c r="A14" s="14" t="s">
        <v>11</v>
      </c>
      <c r="B14" s="14">
        <f>SUMIF('Over 40 CUP'!C4:C50,"DMSB",'Over 40 CUP'!J4:J50)</f>
        <v>764</v>
      </c>
    </row>
    <row r="15" spans="1:2" ht="13.5" customHeight="1">
      <c r="A15" s="14" t="s">
        <v>23</v>
      </c>
      <c r="B15" s="14">
        <f>SUMIF('Over 40 CUP'!C4:C50,"DMU",'Over 40 CUP'!J4:J50)</f>
        <v>0</v>
      </c>
    </row>
    <row r="16" spans="1:2" ht="13.5" customHeight="1">
      <c r="A16" s="14" t="s">
        <v>22</v>
      </c>
      <c r="B16" s="14">
        <f>SUMIF('Over 40 CUP'!C4:C50,"EMF",'Over 40 CUP'!J4:J50)</f>
        <v>80</v>
      </c>
    </row>
    <row r="17" spans="1:2" ht="13.5" customHeight="1">
      <c r="A17" s="14" t="s">
        <v>16</v>
      </c>
      <c r="B17" s="14">
        <f>SUMIF('Over 40 CUP'!C4:C50,"FFM",'Over 40 CUP'!J4:J50)</f>
        <v>0</v>
      </c>
    </row>
    <row r="18" spans="1:2" ht="13.5" customHeight="1">
      <c r="A18" s="14" t="s">
        <v>44</v>
      </c>
      <c r="B18" s="14">
        <f>SUMIF('Over 40 CUP'!C4:C50,"FMA",'Over 40 CUP'!J4:J50)</f>
        <v>0</v>
      </c>
    </row>
    <row r="19" spans="1:2" ht="13.5" customHeight="1">
      <c r="A19" s="14" t="s">
        <v>20</v>
      </c>
      <c r="B19" s="14">
        <f>SUMIF('Over 40 CUP'!C4:C50,"FMB",'Over 40 CUP'!J4:J50)</f>
        <v>368</v>
      </c>
    </row>
    <row r="20" spans="1:2" ht="13.5" customHeight="1">
      <c r="A20" s="14" t="s">
        <v>7</v>
      </c>
      <c r="B20" s="14">
        <f>SUMIF('Over 40 CUP'!C4:C50,"FMI",'Over 40 CUP'!J4:J50)</f>
        <v>791</v>
      </c>
    </row>
    <row r="21" spans="1:2" ht="13.5" customHeight="1">
      <c r="A21" s="14" t="s">
        <v>45</v>
      </c>
      <c r="B21" s="14">
        <f>SUMIF('Over 40 CUP'!C4:C50,"FMP",'Over 40 CUP'!J4:J50)</f>
        <v>0</v>
      </c>
    </row>
    <row r="22" spans="1:2" ht="13.5" customHeight="1">
      <c r="A22" s="14" t="s">
        <v>46</v>
      </c>
      <c r="B22" s="14">
        <f>SUMIF('Over 40 CUP'!C4:C50,"FMRM",'Over 40 CUP'!J4:J50)</f>
        <v>0</v>
      </c>
    </row>
    <row r="23" spans="1:2" ht="13.5" customHeight="1">
      <c r="A23" s="14" t="s">
        <v>47</v>
      </c>
      <c r="B23" s="14">
        <f>SUMIF('Over 40 CUP'!C4:C50,"FMS",'Over 40 CUP'!J4:J50)</f>
        <v>182</v>
      </c>
    </row>
    <row r="24" spans="1:2" ht="13.5" customHeight="1">
      <c r="A24" s="14" t="s">
        <v>48</v>
      </c>
      <c r="B24" s="14">
        <f>SUMIF('Over 40 CUP'!C4:C50,"FMU",'Over 40 CUP'!J4:J50)</f>
        <v>0</v>
      </c>
    </row>
    <row r="25" spans="1:2" ht="13.5" customHeight="1">
      <c r="A25" s="14" t="s">
        <v>49</v>
      </c>
      <c r="B25" s="14">
        <f>SUMIF('Over 40 CUP'!C4:C50,"FRM",'Over 40 CUP'!J4:J50)</f>
        <v>0</v>
      </c>
    </row>
    <row r="26" spans="1:2" ht="13.5" customHeight="1">
      <c r="A26" s="14" t="s">
        <v>17</v>
      </c>
      <c r="B26" s="14">
        <f>SUMIF('Over 40 CUP'!C4:C50,"KNMV",'Over 40 CUP'!J4:J50)</f>
        <v>400</v>
      </c>
    </row>
    <row r="27" spans="1:2" ht="13.5" customHeight="1">
      <c r="A27" s="14" t="s">
        <v>21</v>
      </c>
      <c r="B27" s="14">
        <f>SUMIF('Over 40 CUP'!C4:C50,"LaMFS",'Over 40 CUP'!J4:J50)</f>
        <v>0</v>
      </c>
    </row>
    <row r="28" spans="1:2" ht="13.5" customHeight="1">
      <c r="A28" s="14" t="s">
        <v>50</v>
      </c>
      <c r="B28" s="14">
        <f>SUMIF('Over 40 CUP'!C4:C50,"LMSF",'Over 40 CUP'!J4:J50)</f>
        <v>0</v>
      </c>
    </row>
    <row r="29" spans="1:2" ht="13.5" customHeight="1">
      <c r="A29" s="14" t="s">
        <v>24</v>
      </c>
      <c r="B29" s="14">
        <f>SUMIF('Over 40 CUP'!C4:C50,"MA",'Over 40 CUP'!J4:J50)</f>
        <v>0</v>
      </c>
    </row>
    <row r="30" spans="1:2" ht="13.5" customHeight="1">
      <c r="A30" s="14" t="s">
        <v>51</v>
      </c>
      <c r="B30" s="14">
        <f>SUMIF('Over 40 CUP'!C4:C50,"MAMS",'Over 40 CUP'!J4:J50)</f>
        <v>0</v>
      </c>
    </row>
    <row r="31" spans="1:2" ht="13.5" customHeight="1">
      <c r="A31" s="14" t="s">
        <v>52</v>
      </c>
      <c r="B31" s="14">
        <f>SUMIF('Over 40 CUP'!C4:C50,"MCM",'Over 40 CUP'!J4:J50)</f>
        <v>0</v>
      </c>
    </row>
    <row r="32" spans="1:2" ht="13.5" customHeight="1">
      <c r="A32" s="14" t="s">
        <v>53</v>
      </c>
      <c r="B32" s="14">
        <f>SUMIF('Over 40 CUP'!C4:C50,"MCUI",'Over 40 CUP'!J4:J50)</f>
        <v>0</v>
      </c>
    </row>
    <row r="33" spans="1:2" ht="13.5" customHeight="1">
      <c r="A33" s="14" t="s">
        <v>54</v>
      </c>
      <c r="B33" s="14">
        <f>SUMIF('Over 40 CUP'!C4:C50,"FMJ",'Over 40 CUP'!J4:J50)</f>
        <v>0</v>
      </c>
    </row>
    <row r="34" spans="1:2" ht="13.5" customHeight="1">
      <c r="A34" s="14" t="s">
        <v>55</v>
      </c>
      <c r="B34" s="14">
        <f>SUMIF('Over 40 CUP'!C4:C50,"FMR",'Over 40 CUP'!J4:J50)</f>
        <v>0</v>
      </c>
    </row>
    <row r="35" spans="1:2" ht="13.5" customHeight="1">
      <c r="A35" s="14" t="s">
        <v>56</v>
      </c>
      <c r="B35" s="14">
        <f>SUMIF('Over 40 CUP'!C4:C50,"MSI",'Over 40 CUP'!J4:J50)</f>
        <v>0</v>
      </c>
    </row>
    <row r="36" spans="1:2" ht="13.5" customHeight="1">
      <c r="A36" s="14" t="s">
        <v>57</v>
      </c>
      <c r="B36" s="14">
        <f>SUMIF('Over 40 CUP'!C4:C50,"MUL",'Over 40 CUP'!J4:J50)</f>
        <v>0</v>
      </c>
    </row>
    <row r="37" spans="1:2" ht="13.5" customHeight="1">
      <c r="A37" s="14" t="s">
        <v>10</v>
      </c>
      <c r="B37" s="14">
        <f>SUMIF('Over 40 CUP'!C4:C50,"NMF",'Over 40 CUP'!J4:J50)</f>
        <v>0</v>
      </c>
    </row>
    <row r="38" spans="1:2" ht="13.5" customHeight="1">
      <c r="A38" s="14" t="s">
        <v>77</v>
      </c>
      <c r="B38" s="14">
        <f>SUMIF('Over 40 CUP'!C4:C50,"OSK",'Over 40 CUP'!J4:J50)</f>
        <v>0</v>
      </c>
    </row>
    <row r="39" spans="1:2" ht="13.5" customHeight="1">
      <c r="A39" s="14" t="s">
        <v>12</v>
      </c>
      <c r="B39" s="14">
        <f>SUMIF('Over 40 CUP'!C4:C50,"PZM",'Over 40 CUP'!J4:J50)</f>
        <v>0</v>
      </c>
    </row>
    <row r="40" spans="1:2" ht="13.5" customHeight="1">
      <c r="A40" s="14" t="s">
        <v>8</v>
      </c>
      <c r="B40" s="14">
        <f>SUMIF('Over 40 CUP'!C4:C50,"RFME",'Over 40 CUP'!J4:J50)</f>
        <v>70</v>
      </c>
    </row>
    <row r="41" spans="1:2" ht="13.5" customHeight="1">
      <c r="A41" s="14" t="s">
        <v>19</v>
      </c>
      <c r="B41" s="14">
        <f>SUMIF('Over 40 CUP'!C4:C50,"SMF",'Over 40 CUP'!J4:J50)</f>
        <v>440</v>
      </c>
    </row>
    <row r="42" spans="1:2" ht="13.5" customHeight="1">
      <c r="A42" s="14" t="s">
        <v>15</v>
      </c>
      <c r="B42" s="14">
        <f>SUMIF('Over 40 CUP'!C4:C50,"SML",'Over 40 CUP'!J4:J50)</f>
        <v>95</v>
      </c>
    </row>
    <row r="43" spans="1:2" ht="13.5" customHeight="1">
      <c r="A43" s="14" t="s">
        <v>6</v>
      </c>
      <c r="B43" s="14">
        <f>SUMIF('Over 40 CUP'!C4:C50,"SVEMO",'Over 40 CUP'!J4:J50)</f>
        <v>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showGridLines="0" topLeftCell="A4" workbookViewId="0">
      <selection activeCell="G12" sqref="G12"/>
    </sheetView>
  </sheetViews>
  <sheetFormatPr defaultColWidth="4.09765625" defaultRowHeight="13.5" customHeight="1"/>
  <cols>
    <col min="1" max="1" width="4.09765625" style="14" customWidth="1"/>
    <col min="2" max="2" width="20.5" style="14" customWidth="1"/>
    <col min="3" max="3" width="6.59765625" style="14" customWidth="1"/>
    <col min="4" max="4" width="7.59765625" style="14" customWidth="1"/>
    <col min="5" max="5" width="9.69921875" style="14" customWidth="1"/>
    <col min="6" max="6" width="9.5" style="14" customWidth="1"/>
    <col min="7" max="7" width="9.59765625" style="14" customWidth="1"/>
    <col min="8" max="8" width="9.5" style="14" customWidth="1"/>
    <col min="9" max="9" width="10" style="14" customWidth="1"/>
    <col min="10" max="10" width="5.19921875" style="14" hidden="1" customWidth="1"/>
    <col min="11" max="11" width="4.8984375" style="14" customWidth="1"/>
    <col min="12" max="12" width="5" style="14" customWidth="1"/>
    <col min="13" max="256" width="4.09765625" style="14" customWidth="1"/>
    <col min="257" max="16384" width="4.09765625" style="1"/>
  </cols>
  <sheetData>
    <row r="1" spans="1:12" ht="35.450000000000003" customHeight="1">
      <c r="A1" s="103" t="s">
        <v>75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2" ht="24.75" customHeight="1">
      <c r="A2" s="105" t="s">
        <v>1</v>
      </c>
      <c r="B2" s="18" t="s">
        <v>2</v>
      </c>
      <c r="C2" s="18" t="s">
        <v>3</v>
      </c>
      <c r="D2" s="18" t="s">
        <v>4</v>
      </c>
      <c r="E2" s="19">
        <v>42106</v>
      </c>
      <c r="F2" s="19">
        <v>42203</v>
      </c>
      <c r="G2" s="19">
        <v>42204</v>
      </c>
      <c r="H2" s="19">
        <v>42232</v>
      </c>
      <c r="I2" s="19">
        <v>42239</v>
      </c>
      <c r="J2" s="20"/>
    </row>
    <row r="3" spans="1:12" ht="24" customHeight="1">
      <c r="A3" s="106"/>
      <c r="B3" s="21"/>
      <c r="C3" s="21"/>
      <c r="D3" s="21"/>
      <c r="E3" s="20" t="s">
        <v>58</v>
      </c>
      <c r="F3" s="22" t="s">
        <v>63</v>
      </c>
      <c r="G3" s="20" t="s">
        <v>63</v>
      </c>
      <c r="H3" s="20" t="s">
        <v>59</v>
      </c>
      <c r="I3" s="20" t="s">
        <v>64</v>
      </c>
      <c r="J3" s="20" t="s">
        <v>5</v>
      </c>
    </row>
    <row r="4" spans="1:12" ht="14.1" customHeight="1">
      <c r="A4" s="23">
        <v>1</v>
      </c>
      <c r="B4" s="24" t="s">
        <v>174</v>
      </c>
      <c r="C4" s="33" t="s">
        <v>7</v>
      </c>
      <c r="D4" s="33" t="s">
        <v>85</v>
      </c>
      <c r="E4" s="34" t="s">
        <v>175</v>
      </c>
      <c r="F4" s="25"/>
      <c r="G4" s="25"/>
      <c r="H4" s="25"/>
      <c r="I4" s="25"/>
      <c r="J4" s="26">
        <f t="shared" ref="J4:J35" si="0">SUM(E4:I4)</f>
        <v>0</v>
      </c>
    </row>
    <row r="5" spans="1:12" ht="14.1" customHeight="1">
      <c r="A5" s="23">
        <v>2</v>
      </c>
      <c r="B5" s="27" t="s">
        <v>171</v>
      </c>
      <c r="C5" s="36" t="s">
        <v>11</v>
      </c>
      <c r="D5" s="36" t="s">
        <v>80</v>
      </c>
      <c r="E5" s="34">
        <v>70</v>
      </c>
      <c r="F5" s="25"/>
      <c r="G5" s="25"/>
      <c r="H5" s="25"/>
      <c r="I5" s="25"/>
      <c r="J5" s="26">
        <f t="shared" si="0"/>
        <v>70</v>
      </c>
    </row>
    <row r="6" spans="1:12" ht="14.1" customHeight="1">
      <c r="A6" s="23">
        <v>3</v>
      </c>
      <c r="B6" s="24" t="s">
        <v>172</v>
      </c>
      <c r="C6" s="24" t="s">
        <v>7</v>
      </c>
      <c r="D6" s="24" t="s">
        <v>80</v>
      </c>
      <c r="E6" s="25">
        <v>60</v>
      </c>
      <c r="F6" s="25"/>
      <c r="G6" s="25"/>
      <c r="H6" s="25"/>
      <c r="I6" s="25"/>
      <c r="J6" s="26">
        <f t="shared" si="0"/>
        <v>60</v>
      </c>
      <c r="L6" s="15"/>
    </row>
    <row r="7" spans="1:12" ht="14.1" customHeight="1">
      <c r="A7" s="23">
        <v>4</v>
      </c>
      <c r="B7" s="27" t="s">
        <v>176</v>
      </c>
      <c r="C7" s="27" t="s">
        <v>47</v>
      </c>
      <c r="D7" s="27" t="s">
        <v>107</v>
      </c>
      <c r="E7" s="25" t="s">
        <v>118</v>
      </c>
      <c r="F7" s="25"/>
      <c r="G7" s="25"/>
      <c r="H7" s="25"/>
      <c r="I7" s="25"/>
      <c r="J7" s="26">
        <f t="shared" si="0"/>
        <v>0</v>
      </c>
    </row>
    <row r="8" spans="1:12" ht="14.1" customHeight="1">
      <c r="A8" s="23">
        <v>5</v>
      </c>
      <c r="B8" s="27" t="s">
        <v>256</v>
      </c>
      <c r="C8" s="27" t="s">
        <v>9</v>
      </c>
      <c r="D8" s="27" t="s">
        <v>107</v>
      </c>
      <c r="E8" s="25"/>
      <c r="F8" s="25">
        <v>70</v>
      </c>
      <c r="G8" s="25">
        <v>70</v>
      </c>
      <c r="H8" s="25"/>
      <c r="I8" s="25"/>
      <c r="J8" s="26">
        <f t="shared" si="0"/>
        <v>140</v>
      </c>
    </row>
    <row r="9" spans="1:12" ht="14.1" customHeight="1">
      <c r="A9" s="23">
        <v>6</v>
      </c>
      <c r="B9" s="27" t="s">
        <v>173</v>
      </c>
      <c r="C9" s="27" t="s">
        <v>47</v>
      </c>
      <c r="D9" s="27" t="s">
        <v>85</v>
      </c>
      <c r="E9" s="25">
        <v>55</v>
      </c>
      <c r="F9" s="25"/>
      <c r="G9" s="25"/>
      <c r="H9" s="25"/>
      <c r="I9" s="25"/>
      <c r="J9" s="26">
        <f t="shared" si="0"/>
        <v>55</v>
      </c>
    </row>
    <row r="10" spans="1:12" ht="14.1" customHeight="1">
      <c r="A10" s="23">
        <v>7</v>
      </c>
      <c r="B10" s="27" t="s">
        <v>255</v>
      </c>
      <c r="C10" s="27" t="s">
        <v>7</v>
      </c>
      <c r="D10" s="27" t="s">
        <v>107</v>
      </c>
      <c r="E10" s="25"/>
      <c r="F10" s="25">
        <v>85</v>
      </c>
      <c r="G10" s="25">
        <v>85</v>
      </c>
      <c r="H10" s="25"/>
      <c r="I10" s="25"/>
      <c r="J10" s="26">
        <f t="shared" si="0"/>
        <v>170</v>
      </c>
    </row>
    <row r="11" spans="1:12" ht="14.1" customHeight="1">
      <c r="A11" s="23">
        <v>8</v>
      </c>
      <c r="B11" s="27" t="s">
        <v>169</v>
      </c>
      <c r="C11" s="24" t="s">
        <v>11</v>
      </c>
      <c r="D11" s="24" t="s">
        <v>85</v>
      </c>
      <c r="E11" s="25">
        <v>100</v>
      </c>
      <c r="F11" s="25"/>
      <c r="G11" s="25"/>
      <c r="H11" s="25">
        <v>60</v>
      </c>
      <c r="I11" s="25"/>
      <c r="J11" s="26">
        <f t="shared" si="0"/>
        <v>160</v>
      </c>
      <c r="L11" s="15"/>
    </row>
    <row r="12" spans="1:12" ht="14.1" customHeight="1">
      <c r="A12" s="23">
        <v>9</v>
      </c>
      <c r="B12" s="27" t="s">
        <v>170</v>
      </c>
      <c r="C12" s="24" t="s">
        <v>7</v>
      </c>
      <c r="D12" s="24" t="s">
        <v>85</v>
      </c>
      <c r="E12" s="25">
        <v>85</v>
      </c>
      <c r="F12" s="25"/>
      <c r="G12" s="25"/>
      <c r="H12" s="25"/>
      <c r="I12" s="25"/>
      <c r="J12" s="26">
        <f t="shared" si="0"/>
        <v>85</v>
      </c>
    </row>
    <row r="13" spans="1:12" ht="14.1" customHeight="1">
      <c r="A13" s="23">
        <v>10</v>
      </c>
      <c r="B13" s="27" t="s">
        <v>288</v>
      </c>
      <c r="C13" s="27" t="s">
        <v>20</v>
      </c>
      <c r="D13" s="27" t="s">
        <v>107</v>
      </c>
      <c r="E13" s="25"/>
      <c r="F13" s="25"/>
      <c r="G13" s="25"/>
      <c r="H13" s="25">
        <v>70</v>
      </c>
      <c r="I13" s="25"/>
      <c r="J13" s="26">
        <f t="shared" si="0"/>
        <v>70</v>
      </c>
    </row>
    <row r="14" spans="1:12" ht="14.1" customHeight="1">
      <c r="A14" s="23">
        <v>11</v>
      </c>
      <c r="B14" s="27" t="s">
        <v>254</v>
      </c>
      <c r="C14" s="27" t="s">
        <v>7</v>
      </c>
      <c r="D14" s="27" t="s">
        <v>107</v>
      </c>
      <c r="E14" s="25"/>
      <c r="F14" s="25">
        <v>100</v>
      </c>
      <c r="G14" s="25">
        <v>100</v>
      </c>
      <c r="H14" s="25"/>
      <c r="I14" s="25"/>
      <c r="J14" s="26">
        <f t="shared" si="0"/>
        <v>200</v>
      </c>
    </row>
    <row r="15" spans="1:12" ht="14.1" customHeight="1">
      <c r="A15" s="23">
        <v>12</v>
      </c>
      <c r="B15" s="27" t="s">
        <v>286</v>
      </c>
      <c r="C15" s="27" t="s">
        <v>20</v>
      </c>
      <c r="D15" s="27" t="s">
        <v>85</v>
      </c>
      <c r="E15" s="25"/>
      <c r="F15" s="25"/>
      <c r="G15" s="25"/>
      <c r="H15" s="25">
        <v>100</v>
      </c>
      <c r="I15" s="25"/>
      <c r="J15" s="26">
        <f t="shared" si="0"/>
        <v>100</v>
      </c>
    </row>
    <row r="16" spans="1:12" ht="14.1" customHeight="1">
      <c r="A16" s="23">
        <v>13</v>
      </c>
      <c r="B16" s="24" t="s">
        <v>308</v>
      </c>
      <c r="C16" s="24" t="s">
        <v>47</v>
      </c>
      <c r="D16" s="24" t="s">
        <v>80</v>
      </c>
      <c r="E16" s="25"/>
      <c r="F16" s="25"/>
      <c r="G16" s="25"/>
      <c r="H16" s="25"/>
      <c r="I16" s="25">
        <v>85</v>
      </c>
      <c r="J16" s="26">
        <f t="shared" si="0"/>
        <v>85</v>
      </c>
    </row>
    <row r="17" spans="1:10" ht="14.1" customHeight="1">
      <c r="A17" s="23">
        <v>14</v>
      </c>
      <c r="B17" s="27" t="s">
        <v>309</v>
      </c>
      <c r="C17" s="27" t="s">
        <v>47</v>
      </c>
      <c r="D17" s="27" t="s">
        <v>310</v>
      </c>
      <c r="E17" s="25"/>
      <c r="F17" s="25"/>
      <c r="G17" s="25"/>
      <c r="H17" s="25"/>
      <c r="I17" s="25">
        <v>70</v>
      </c>
      <c r="J17" s="26">
        <f t="shared" si="0"/>
        <v>70</v>
      </c>
    </row>
    <row r="18" spans="1:10" ht="14.1" customHeight="1">
      <c r="A18" s="23">
        <v>15</v>
      </c>
      <c r="B18" s="27" t="s">
        <v>287</v>
      </c>
      <c r="C18" s="27" t="s">
        <v>9</v>
      </c>
      <c r="D18" s="27" t="s">
        <v>80</v>
      </c>
      <c r="E18" s="25"/>
      <c r="F18" s="25"/>
      <c r="G18" s="25"/>
      <c r="H18" s="25">
        <v>85</v>
      </c>
      <c r="I18" s="25">
        <v>100</v>
      </c>
      <c r="J18" s="26">
        <f t="shared" si="0"/>
        <v>185</v>
      </c>
    </row>
    <row r="19" spans="1:10" ht="14.1" customHeight="1">
      <c r="A19" s="23">
        <v>16</v>
      </c>
      <c r="B19" s="27"/>
      <c r="C19" s="27"/>
      <c r="D19" s="27"/>
      <c r="E19" s="25"/>
      <c r="F19" s="25"/>
      <c r="G19" s="25"/>
      <c r="H19" s="25"/>
      <c r="I19" s="25"/>
      <c r="J19" s="26">
        <f t="shared" si="0"/>
        <v>0</v>
      </c>
    </row>
    <row r="20" spans="1:10" ht="14.1" customHeight="1">
      <c r="A20" s="23">
        <v>17</v>
      </c>
      <c r="B20" s="27"/>
      <c r="C20" s="27"/>
      <c r="D20" s="27"/>
      <c r="E20" s="25"/>
      <c r="F20" s="25"/>
      <c r="G20" s="25"/>
      <c r="H20" s="25"/>
      <c r="I20" s="25"/>
      <c r="J20" s="26">
        <f t="shared" si="0"/>
        <v>0</v>
      </c>
    </row>
    <row r="21" spans="1:10" ht="14.1" customHeight="1">
      <c r="A21" s="23">
        <v>18</v>
      </c>
      <c r="B21" s="24"/>
      <c r="C21" s="24"/>
      <c r="D21" s="24"/>
      <c r="E21" s="25"/>
      <c r="F21" s="25"/>
      <c r="G21" s="25"/>
      <c r="H21" s="25"/>
      <c r="I21" s="25"/>
      <c r="J21" s="26">
        <f t="shared" si="0"/>
        <v>0</v>
      </c>
    </row>
    <row r="22" spans="1:10" ht="14.1" customHeight="1">
      <c r="A22" s="23">
        <v>19</v>
      </c>
      <c r="B22" s="24"/>
      <c r="C22" s="24"/>
      <c r="D22" s="24"/>
      <c r="E22" s="25"/>
      <c r="F22" s="25"/>
      <c r="G22" s="25"/>
      <c r="H22" s="25"/>
      <c r="I22" s="25"/>
      <c r="J22" s="26">
        <f t="shared" si="0"/>
        <v>0</v>
      </c>
    </row>
    <row r="23" spans="1:10" ht="14.1" customHeight="1">
      <c r="A23" s="23">
        <v>20</v>
      </c>
      <c r="B23" s="27"/>
      <c r="C23" s="27"/>
      <c r="D23" s="27"/>
      <c r="E23" s="25"/>
      <c r="F23" s="25"/>
      <c r="G23" s="25"/>
      <c r="H23" s="25"/>
      <c r="I23" s="25"/>
      <c r="J23" s="26">
        <f t="shared" si="0"/>
        <v>0</v>
      </c>
    </row>
    <row r="24" spans="1:10" ht="14.1" customHeight="1">
      <c r="A24" s="23">
        <v>21</v>
      </c>
      <c r="B24" s="27"/>
      <c r="C24" s="27"/>
      <c r="D24" s="27"/>
      <c r="E24" s="25"/>
      <c r="F24" s="25"/>
      <c r="G24" s="25"/>
      <c r="H24" s="25"/>
      <c r="I24" s="25"/>
      <c r="J24" s="26">
        <f t="shared" si="0"/>
        <v>0</v>
      </c>
    </row>
    <row r="25" spans="1:10" ht="14.1" customHeight="1">
      <c r="A25" s="23">
        <v>22</v>
      </c>
      <c r="B25" s="24"/>
      <c r="C25" s="24"/>
      <c r="D25" s="24"/>
      <c r="E25" s="25"/>
      <c r="F25" s="25"/>
      <c r="G25" s="25"/>
      <c r="H25" s="25"/>
      <c r="I25" s="25"/>
      <c r="J25" s="26">
        <f t="shared" si="0"/>
        <v>0</v>
      </c>
    </row>
    <row r="26" spans="1:10" ht="14.1" customHeight="1">
      <c r="A26" s="23">
        <v>23</v>
      </c>
      <c r="B26" s="27"/>
      <c r="C26" s="27"/>
      <c r="D26" s="27"/>
      <c r="E26" s="25"/>
      <c r="F26" s="25"/>
      <c r="G26" s="25"/>
      <c r="H26" s="25"/>
      <c r="I26" s="25"/>
      <c r="J26" s="26">
        <f t="shared" si="0"/>
        <v>0</v>
      </c>
    </row>
    <row r="27" spans="1:10" ht="14.1" customHeight="1">
      <c r="A27" s="23">
        <v>24</v>
      </c>
      <c r="B27" s="24"/>
      <c r="C27" s="24"/>
      <c r="D27" s="24"/>
      <c r="E27" s="25"/>
      <c r="F27" s="25"/>
      <c r="G27" s="25"/>
      <c r="H27" s="25"/>
      <c r="I27" s="25"/>
      <c r="J27" s="26">
        <f t="shared" si="0"/>
        <v>0</v>
      </c>
    </row>
    <row r="28" spans="1:10" ht="14.1" customHeight="1">
      <c r="A28" s="23">
        <v>25</v>
      </c>
      <c r="B28" s="27"/>
      <c r="C28" s="27"/>
      <c r="D28" s="27"/>
      <c r="E28" s="25"/>
      <c r="F28" s="25"/>
      <c r="G28" s="25"/>
      <c r="H28" s="25"/>
      <c r="I28" s="25"/>
      <c r="J28" s="26">
        <f t="shared" si="0"/>
        <v>0</v>
      </c>
    </row>
    <row r="29" spans="1:10" ht="14.1" customHeight="1">
      <c r="A29" s="23">
        <v>26</v>
      </c>
      <c r="B29" s="27"/>
      <c r="C29" s="27"/>
      <c r="D29" s="27"/>
      <c r="E29" s="25"/>
      <c r="F29" s="25"/>
      <c r="G29" s="25"/>
      <c r="H29" s="25"/>
      <c r="I29" s="25"/>
      <c r="J29" s="26">
        <f t="shared" si="0"/>
        <v>0</v>
      </c>
    </row>
    <row r="30" spans="1:10" ht="14.1" customHeight="1">
      <c r="A30" s="23">
        <v>27</v>
      </c>
      <c r="B30" s="27"/>
      <c r="C30" s="27"/>
      <c r="D30" s="27"/>
      <c r="E30" s="25"/>
      <c r="F30" s="25"/>
      <c r="G30" s="25"/>
      <c r="H30" s="25"/>
      <c r="I30" s="25"/>
      <c r="J30" s="26">
        <f t="shared" si="0"/>
        <v>0</v>
      </c>
    </row>
    <row r="31" spans="1:10" ht="14.1" customHeight="1">
      <c r="A31" s="23">
        <v>28</v>
      </c>
      <c r="B31" s="24"/>
      <c r="C31" s="24"/>
      <c r="D31" s="24"/>
      <c r="E31" s="25"/>
      <c r="F31" s="25"/>
      <c r="G31" s="25"/>
      <c r="H31" s="25"/>
      <c r="I31" s="25"/>
      <c r="J31" s="26">
        <f t="shared" si="0"/>
        <v>0</v>
      </c>
    </row>
    <row r="32" spans="1:10" ht="14.1" customHeight="1">
      <c r="A32" s="23">
        <v>29</v>
      </c>
      <c r="B32" s="27"/>
      <c r="C32" s="27"/>
      <c r="D32" s="27"/>
      <c r="E32" s="25"/>
      <c r="F32" s="25"/>
      <c r="G32" s="25"/>
      <c r="H32" s="25"/>
      <c r="I32" s="25"/>
      <c r="J32" s="26">
        <f t="shared" si="0"/>
        <v>0</v>
      </c>
    </row>
    <row r="33" spans="1:10" ht="14.1" customHeight="1">
      <c r="A33" s="23">
        <v>30</v>
      </c>
      <c r="B33" s="27"/>
      <c r="C33" s="27"/>
      <c r="D33" s="27"/>
      <c r="E33" s="25"/>
      <c r="F33" s="25"/>
      <c r="G33" s="25"/>
      <c r="H33" s="25"/>
      <c r="I33" s="25"/>
      <c r="J33" s="26">
        <f t="shared" si="0"/>
        <v>0</v>
      </c>
    </row>
    <row r="34" spans="1:10" ht="14.1" customHeight="1">
      <c r="A34" s="23">
        <v>31</v>
      </c>
      <c r="B34" s="27"/>
      <c r="C34" s="27"/>
      <c r="D34" s="27"/>
      <c r="E34" s="25"/>
      <c r="F34" s="25"/>
      <c r="G34" s="25"/>
      <c r="H34" s="25"/>
      <c r="I34" s="25"/>
      <c r="J34" s="26">
        <f t="shared" si="0"/>
        <v>0</v>
      </c>
    </row>
    <row r="35" spans="1:10" ht="14.1" customHeight="1">
      <c r="A35" s="23">
        <v>32</v>
      </c>
      <c r="B35" s="27"/>
      <c r="C35" s="27"/>
      <c r="D35" s="27"/>
      <c r="E35" s="25"/>
      <c r="F35" s="25"/>
      <c r="G35" s="25"/>
      <c r="H35" s="25"/>
      <c r="I35" s="25"/>
      <c r="J35" s="26">
        <f t="shared" si="0"/>
        <v>0</v>
      </c>
    </row>
    <row r="36" spans="1:10" ht="14.1" customHeight="1">
      <c r="A36" s="23">
        <v>33</v>
      </c>
      <c r="B36" s="24"/>
      <c r="C36" s="24"/>
      <c r="D36" s="24"/>
      <c r="E36" s="25"/>
      <c r="F36" s="25"/>
      <c r="G36" s="25"/>
      <c r="H36" s="25"/>
      <c r="I36" s="25"/>
      <c r="J36" s="26">
        <f t="shared" ref="J36:J67" si="1">SUM(E36:I36)</f>
        <v>0</v>
      </c>
    </row>
    <row r="37" spans="1:10" ht="14.1" customHeight="1">
      <c r="A37" s="23">
        <v>34</v>
      </c>
      <c r="B37" s="28"/>
      <c r="C37" s="28"/>
      <c r="D37" s="28"/>
      <c r="E37" s="25"/>
      <c r="F37" s="25"/>
      <c r="G37" s="25"/>
      <c r="H37" s="25"/>
      <c r="I37" s="25"/>
      <c r="J37" s="26">
        <f t="shared" si="1"/>
        <v>0</v>
      </c>
    </row>
    <row r="38" spans="1:10" ht="14.1" customHeight="1">
      <c r="A38" s="23">
        <v>35</v>
      </c>
      <c r="B38" s="24"/>
      <c r="C38" s="24"/>
      <c r="D38" s="24"/>
      <c r="E38" s="25"/>
      <c r="F38" s="25"/>
      <c r="G38" s="25"/>
      <c r="H38" s="25"/>
      <c r="I38" s="25"/>
      <c r="J38" s="26">
        <f t="shared" si="1"/>
        <v>0</v>
      </c>
    </row>
    <row r="39" spans="1:10" ht="14.1" customHeight="1">
      <c r="A39" s="23">
        <v>36</v>
      </c>
      <c r="B39" s="27"/>
      <c r="C39" s="27"/>
      <c r="D39" s="27"/>
      <c r="E39" s="25"/>
      <c r="F39" s="25"/>
      <c r="G39" s="25"/>
      <c r="H39" s="25"/>
      <c r="I39" s="25"/>
      <c r="J39" s="26">
        <f t="shared" si="1"/>
        <v>0</v>
      </c>
    </row>
    <row r="40" spans="1:10" ht="14.1" customHeight="1">
      <c r="A40" s="23">
        <v>37</v>
      </c>
      <c r="B40" s="27"/>
      <c r="C40" s="27"/>
      <c r="D40" s="27"/>
      <c r="E40" s="25"/>
      <c r="F40" s="25"/>
      <c r="G40" s="25"/>
      <c r="H40" s="25"/>
      <c r="I40" s="25"/>
      <c r="J40" s="26">
        <f t="shared" si="1"/>
        <v>0</v>
      </c>
    </row>
    <row r="41" spans="1:10" ht="14.1" customHeight="1">
      <c r="A41" s="23">
        <v>38</v>
      </c>
      <c r="B41" s="24"/>
      <c r="C41" s="24"/>
      <c r="D41" s="24"/>
      <c r="E41" s="25"/>
      <c r="F41" s="25"/>
      <c r="G41" s="25"/>
      <c r="H41" s="25"/>
      <c r="I41" s="25"/>
      <c r="J41" s="26">
        <f t="shared" si="1"/>
        <v>0</v>
      </c>
    </row>
    <row r="42" spans="1:10" ht="14.1" customHeight="1">
      <c r="A42" s="23">
        <v>39</v>
      </c>
      <c r="B42" s="27"/>
      <c r="C42" s="27"/>
      <c r="D42" s="27"/>
      <c r="E42" s="25"/>
      <c r="F42" s="25"/>
      <c r="G42" s="25"/>
      <c r="H42" s="25"/>
      <c r="I42" s="25"/>
      <c r="J42" s="26">
        <f t="shared" si="1"/>
        <v>0</v>
      </c>
    </row>
    <row r="43" spans="1:10" ht="14.1" customHeight="1">
      <c r="A43" s="23">
        <v>40</v>
      </c>
      <c r="B43" s="27"/>
      <c r="C43" s="27"/>
      <c r="D43" s="27"/>
      <c r="E43" s="25"/>
      <c r="F43" s="25"/>
      <c r="G43" s="25"/>
      <c r="H43" s="25"/>
      <c r="I43" s="25"/>
      <c r="J43" s="26">
        <f t="shared" si="1"/>
        <v>0</v>
      </c>
    </row>
    <row r="44" spans="1:10" ht="14.1" customHeight="1">
      <c r="A44" s="23">
        <v>41</v>
      </c>
      <c r="B44" s="27"/>
      <c r="C44" s="27"/>
      <c r="D44" s="27"/>
      <c r="E44" s="25"/>
      <c r="F44" s="25"/>
      <c r="G44" s="25"/>
      <c r="H44" s="25"/>
      <c r="I44" s="25"/>
      <c r="J44" s="26">
        <f t="shared" si="1"/>
        <v>0</v>
      </c>
    </row>
    <row r="45" spans="1:10" ht="14.1" customHeight="1">
      <c r="A45" s="23">
        <v>42</v>
      </c>
      <c r="B45" s="24"/>
      <c r="C45" s="24"/>
      <c r="D45" s="24"/>
      <c r="E45" s="25"/>
      <c r="F45" s="25"/>
      <c r="G45" s="25"/>
      <c r="H45" s="25"/>
      <c r="I45" s="25"/>
      <c r="J45" s="26">
        <f t="shared" si="1"/>
        <v>0</v>
      </c>
    </row>
    <row r="46" spans="1:10" ht="14.1" customHeight="1">
      <c r="A46" s="23">
        <v>43</v>
      </c>
      <c r="B46" s="27"/>
      <c r="C46" s="27"/>
      <c r="D46" s="27"/>
      <c r="E46" s="25"/>
      <c r="F46" s="25"/>
      <c r="G46" s="25"/>
      <c r="H46" s="25"/>
      <c r="I46" s="25"/>
      <c r="J46" s="26">
        <f t="shared" si="1"/>
        <v>0</v>
      </c>
    </row>
    <row r="47" spans="1:10" ht="14.1" customHeight="1">
      <c r="A47" s="23">
        <v>44</v>
      </c>
      <c r="B47" s="27"/>
      <c r="C47" s="27"/>
      <c r="D47" s="27"/>
      <c r="E47" s="25"/>
      <c r="F47" s="25"/>
      <c r="G47" s="25"/>
      <c r="H47" s="25"/>
      <c r="I47" s="25"/>
      <c r="J47" s="26">
        <f t="shared" si="1"/>
        <v>0</v>
      </c>
    </row>
    <row r="48" spans="1:10" ht="14.1" customHeight="1">
      <c r="A48" s="23">
        <v>45</v>
      </c>
      <c r="B48" s="24"/>
      <c r="C48" s="24"/>
      <c r="D48" s="24"/>
      <c r="E48" s="25"/>
      <c r="F48" s="25"/>
      <c r="G48" s="25"/>
      <c r="H48" s="25"/>
      <c r="I48" s="25"/>
      <c r="J48" s="26">
        <f t="shared" si="1"/>
        <v>0</v>
      </c>
    </row>
    <row r="49" spans="1:10" ht="14.1" customHeight="1">
      <c r="A49" s="23">
        <v>46</v>
      </c>
      <c r="B49" s="24"/>
      <c r="C49" s="24"/>
      <c r="D49" s="24"/>
      <c r="E49" s="25"/>
      <c r="F49" s="25"/>
      <c r="G49" s="25"/>
      <c r="H49" s="25"/>
      <c r="I49" s="25"/>
      <c r="J49" s="26">
        <f t="shared" si="1"/>
        <v>0</v>
      </c>
    </row>
    <row r="50" spans="1:10" ht="14.1" customHeight="1">
      <c r="A50" s="23">
        <v>47</v>
      </c>
      <c r="B50" s="27"/>
      <c r="C50" s="27"/>
      <c r="D50" s="27"/>
      <c r="E50" s="25"/>
      <c r="F50" s="25"/>
      <c r="G50" s="25"/>
      <c r="H50" s="25"/>
      <c r="I50" s="25"/>
      <c r="J50" s="26">
        <f t="shared" si="1"/>
        <v>0</v>
      </c>
    </row>
    <row r="51" spans="1:10" ht="14.1" customHeight="1">
      <c r="A51" s="23">
        <v>48</v>
      </c>
      <c r="B51" s="27"/>
      <c r="C51" s="27"/>
      <c r="D51" s="27"/>
      <c r="E51" s="25"/>
      <c r="F51" s="25"/>
      <c r="G51" s="25"/>
      <c r="H51" s="25"/>
      <c r="I51" s="25"/>
      <c r="J51" s="26">
        <f t="shared" si="1"/>
        <v>0</v>
      </c>
    </row>
    <row r="52" spans="1:10" ht="14.1" customHeight="1">
      <c r="A52" s="23">
        <v>49</v>
      </c>
      <c r="B52" s="27"/>
      <c r="C52" s="27"/>
      <c r="D52" s="27"/>
      <c r="E52" s="25"/>
      <c r="F52" s="25"/>
      <c r="G52" s="25"/>
      <c r="H52" s="25"/>
      <c r="I52" s="25"/>
      <c r="J52" s="26">
        <f t="shared" si="1"/>
        <v>0</v>
      </c>
    </row>
    <row r="53" spans="1:10" ht="14.1" customHeight="1">
      <c r="A53" s="23">
        <v>50</v>
      </c>
      <c r="B53" s="27"/>
      <c r="C53" s="27"/>
      <c r="D53" s="27"/>
      <c r="E53" s="25"/>
      <c r="F53" s="25"/>
      <c r="G53" s="25"/>
      <c r="H53" s="25"/>
      <c r="I53" s="25"/>
      <c r="J53" s="26">
        <f t="shared" si="1"/>
        <v>0</v>
      </c>
    </row>
    <row r="54" spans="1:10" ht="14.1" customHeight="1">
      <c r="A54" s="23">
        <v>51</v>
      </c>
      <c r="B54" s="27"/>
      <c r="C54" s="27"/>
      <c r="D54" s="27"/>
      <c r="E54" s="25"/>
      <c r="F54" s="25"/>
      <c r="G54" s="25"/>
      <c r="H54" s="25"/>
      <c r="I54" s="25"/>
      <c r="J54" s="26">
        <f t="shared" si="1"/>
        <v>0</v>
      </c>
    </row>
    <row r="55" spans="1:10" ht="14.1" customHeight="1">
      <c r="A55" s="23">
        <v>52</v>
      </c>
      <c r="B55" s="24"/>
      <c r="C55" s="24"/>
      <c r="D55" s="24"/>
      <c r="E55" s="25"/>
      <c r="F55" s="25"/>
      <c r="G55" s="25"/>
      <c r="H55" s="25"/>
      <c r="I55" s="25"/>
      <c r="J55" s="26">
        <f t="shared" si="1"/>
        <v>0</v>
      </c>
    </row>
    <row r="56" spans="1:10" ht="14.1" customHeight="1">
      <c r="A56" s="23">
        <v>53</v>
      </c>
      <c r="B56" s="27"/>
      <c r="C56" s="27"/>
      <c r="D56" s="27"/>
      <c r="E56" s="25"/>
      <c r="F56" s="25"/>
      <c r="G56" s="25"/>
      <c r="H56" s="25"/>
      <c r="I56" s="25"/>
      <c r="J56" s="26">
        <f t="shared" si="1"/>
        <v>0</v>
      </c>
    </row>
    <row r="57" spans="1:10" ht="14.1" customHeight="1">
      <c r="A57" s="23">
        <v>54</v>
      </c>
      <c r="B57" s="24"/>
      <c r="C57" s="24"/>
      <c r="D57" s="24"/>
      <c r="E57" s="25"/>
      <c r="F57" s="25"/>
      <c r="G57" s="25"/>
      <c r="H57" s="25"/>
      <c r="I57" s="25"/>
      <c r="J57" s="26">
        <f t="shared" si="1"/>
        <v>0</v>
      </c>
    </row>
    <row r="58" spans="1:10" ht="14.1" customHeight="1">
      <c r="A58" s="23">
        <v>55</v>
      </c>
      <c r="B58" s="24"/>
      <c r="C58" s="24"/>
      <c r="D58" s="24"/>
      <c r="E58" s="25"/>
      <c r="F58" s="25"/>
      <c r="G58" s="25"/>
      <c r="H58" s="25"/>
      <c r="I58" s="25"/>
      <c r="J58" s="26">
        <f t="shared" si="1"/>
        <v>0</v>
      </c>
    </row>
    <row r="59" spans="1:10" ht="14.1" customHeight="1">
      <c r="A59" s="23">
        <v>56</v>
      </c>
      <c r="B59" s="24"/>
      <c r="C59" s="24"/>
      <c r="D59" s="24"/>
      <c r="E59" s="25"/>
      <c r="F59" s="25"/>
      <c r="G59" s="25"/>
      <c r="H59" s="25"/>
      <c r="I59" s="25"/>
      <c r="J59" s="26">
        <f t="shared" si="1"/>
        <v>0</v>
      </c>
    </row>
    <row r="60" spans="1:10" ht="14.1" customHeight="1">
      <c r="A60" s="23">
        <v>57</v>
      </c>
      <c r="B60" s="24"/>
      <c r="C60" s="24"/>
      <c r="D60" s="24"/>
      <c r="E60" s="25"/>
      <c r="F60" s="25"/>
      <c r="G60" s="25"/>
      <c r="H60" s="25"/>
      <c r="I60" s="25"/>
      <c r="J60" s="26">
        <f t="shared" si="1"/>
        <v>0</v>
      </c>
    </row>
    <row r="61" spans="1:10" ht="14.1" customHeight="1">
      <c r="A61" s="23">
        <v>58</v>
      </c>
      <c r="B61" s="24"/>
      <c r="C61" s="24"/>
      <c r="D61" s="24"/>
      <c r="E61" s="25"/>
      <c r="F61" s="25"/>
      <c r="G61" s="25"/>
      <c r="H61" s="25"/>
      <c r="I61" s="25"/>
      <c r="J61" s="26">
        <f t="shared" si="1"/>
        <v>0</v>
      </c>
    </row>
    <row r="62" spans="1:10" ht="14.1" customHeight="1">
      <c r="A62" s="23">
        <v>59</v>
      </c>
      <c r="B62" s="24"/>
      <c r="C62" s="24"/>
      <c r="D62" s="24"/>
      <c r="E62" s="25"/>
      <c r="F62" s="25"/>
      <c r="G62" s="25"/>
      <c r="H62" s="25"/>
      <c r="I62" s="25"/>
      <c r="J62" s="26">
        <f t="shared" si="1"/>
        <v>0</v>
      </c>
    </row>
    <row r="63" spans="1:10" ht="14.1" customHeight="1">
      <c r="A63" s="23">
        <v>60</v>
      </c>
      <c r="B63" s="27"/>
      <c r="C63" s="27"/>
      <c r="D63" s="27"/>
      <c r="E63" s="25"/>
      <c r="F63" s="25"/>
      <c r="G63" s="25"/>
      <c r="H63" s="25"/>
      <c r="I63" s="25"/>
      <c r="J63" s="26">
        <f t="shared" si="1"/>
        <v>0</v>
      </c>
    </row>
    <row r="64" spans="1:10" ht="14.1" customHeight="1">
      <c r="A64" s="23">
        <v>61</v>
      </c>
      <c r="B64" s="24"/>
      <c r="C64" s="24"/>
      <c r="D64" s="24"/>
      <c r="E64" s="25"/>
      <c r="F64" s="25"/>
      <c r="G64" s="25"/>
      <c r="H64" s="25"/>
      <c r="I64" s="25"/>
      <c r="J64" s="26">
        <f t="shared" si="1"/>
        <v>0</v>
      </c>
    </row>
    <row r="65" spans="1:10" ht="14.1" customHeight="1">
      <c r="A65" s="23">
        <v>62</v>
      </c>
      <c r="B65" s="27"/>
      <c r="C65" s="27"/>
      <c r="D65" s="27"/>
      <c r="E65" s="25"/>
      <c r="F65" s="25"/>
      <c r="G65" s="25"/>
      <c r="H65" s="25"/>
      <c r="I65" s="25"/>
      <c r="J65" s="26">
        <f t="shared" si="1"/>
        <v>0</v>
      </c>
    </row>
    <row r="66" spans="1:10" ht="14.1" customHeight="1">
      <c r="A66" s="59">
        <v>63</v>
      </c>
      <c r="B66" s="51"/>
      <c r="C66" s="51"/>
      <c r="D66" s="51"/>
      <c r="E66" s="52"/>
      <c r="F66" s="52"/>
      <c r="G66" s="52"/>
      <c r="H66" s="52"/>
      <c r="I66" s="52"/>
      <c r="J66" s="53">
        <f t="shared" si="1"/>
        <v>0</v>
      </c>
    </row>
    <row r="67" spans="1:10" ht="14.1" customHeight="1">
      <c r="A67" s="59">
        <v>64</v>
      </c>
      <c r="B67" s="58"/>
      <c r="C67" s="58"/>
      <c r="D67" s="58"/>
      <c r="E67" s="52"/>
      <c r="F67" s="52"/>
      <c r="G67" s="52"/>
      <c r="H67" s="52"/>
      <c r="I67" s="52"/>
      <c r="J67" s="53">
        <f t="shared" si="1"/>
        <v>0</v>
      </c>
    </row>
    <row r="68" spans="1:10" ht="14.1" customHeight="1">
      <c r="A68" s="59">
        <v>65</v>
      </c>
      <c r="B68" s="58"/>
      <c r="C68" s="58"/>
      <c r="D68" s="58"/>
      <c r="E68" s="52"/>
      <c r="F68" s="52"/>
      <c r="G68" s="52"/>
      <c r="H68" s="52"/>
      <c r="I68" s="52"/>
      <c r="J68" s="53">
        <f t="shared" ref="J68" si="2">SUM(E68:I68)</f>
        <v>0</v>
      </c>
    </row>
    <row r="69" spans="1:10" ht="14.1" customHeight="1">
      <c r="A69" s="49"/>
      <c r="B69" s="56"/>
      <c r="C69" s="56"/>
      <c r="D69" s="56"/>
      <c r="E69" s="57"/>
      <c r="F69" s="57"/>
      <c r="G69" s="57"/>
      <c r="H69" s="57"/>
      <c r="I69" s="57"/>
      <c r="J69" s="49"/>
    </row>
    <row r="70" spans="1:10" ht="14.1" customHeight="1">
      <c r="A70" s="49"/>
      <c r="B70" s="56"/>
      <c r="C70" s="56"/>
      <c r="D70" s="56"/>
      <c r="E70" s="57"/>
      <c r="F70" s="57"/>
      <c r="G70" s="57"/>
      <c r="H70" s="57"/>
      <c r="I70" s="57"/>
      <c r="J70" s="49"/>
    </row>
    <row r="71" spans="1:10" ht="14.1" customHeight="1">
      <c r="A71" s="49"/>
      <c r="B71" s="56"/>
      <c r="C71" s="56"/>
      <c r="D71" s="56"/>
      <c r="E71" s="57"/>
      <c r="F71" s="57"/>
      <c r="G71" s="57"/>
      <c r="H71" s="57"/>
      <c r="I71" s="57"/>
      <c r="J71" s="49"/>
    </row>
    <row r="72" spans="1:10" ht="14.1" customHeight="1">
      <c r="A72" s="49"/>
      <c r="B72" s="56"/>
      <c r="C72" s="56"/>
      <c r="D72" s="56"/>
      <c r="E72" s="57"/>
      <c r="F72" s="57"/>
      <c r="G72" s="57"/>
      <c r="H72" s="57"/>
      <c r="I72" s="57"/>
      <c r="J72" s="49"/>
    </row>
    <row r="73" spans="1:10" ht="14.1" customHeight="1">
      <c r="A73" s="49"/>
      <c r="B73" s="56"/>
      <c r="C73" s="56"/>
      <c r="D73" s="56"/>
      <c r="E73" s="57"/>
      <c r="F73" s="57"/>
      <c r="G73" s="57"/>
      <c r="H73" s="57"/>
      <c r="I73" s="57"/>
      <c r="J73" s="49"/>
    </row>
    <row r="74" spans="1:10" ht="14.1" customHeight="1">
      <c r="A74" s="49"/>
      <c r="B74" s="56"/>
      <c r="C74" s="56"/>
      <c r="D74" s="56"/>
      <c r="E74" s="57"/>
      <c r="F74" s="57"/>
      <c r="G74" s="57"/>
      <c r="H74" s="57"/>
      <c r="I74" s="57"/>
      <c r="J74" s="49"/>
    </row>
    <row r="75" spans="1:10" ht="14.1" customHeight="1">
      <c r="A75" s="49"/>
      <c r="B75" s="56"/>
      <c r="C75" s="56"/>
      <c r="D75" s="56"/>
      <c r="E75" s="57"/>
      <c r="F75" s="57"/>
      <c r="G75" s="57"/>
      <c r="H75" s="57"/>
      <c r="I75" s="57"/>
      <c r="J75" s="49"/>
    </row>
    <row r="76" spans="1:10" ht="14.1" customHeight="1">
      <c r="A76" s="49"/>
      <c r="B76" s="56"/>
      <c r="C76" s="56"/>
      <c r="D76" s="56"/>
      <c r="E76" s="57"/>
      <c r="F76" s="57"/>
      <c r="G76" s="57"/>
      <c r="H76" s="57"/>
      <c r="I76" s="57"/>
      <c r="J76" s="49"/>
    </row>
    <row r="77" spans="1:10" ht="14.1" customHeight="1">
      <c r="A77" s="49"/>
      <c r="B77" s="56"/>
      <c r="C77" s="56"/>
      <c r="D77" s="56"/>
      <c r="E77" s="57"/>
      <c r="F77" s="57"/>
      <c r="G77" s="57"/>
      <c r="H77" s="57"/>
      <c r="I77" s="57"/>
      <c r="J77" s="49"/>
    </row>
    <row r="78" spans="1:10" ht="14.1" customHeight="1">
      <c r="A78" s="49"/>
      <c r="B78" s="56"/>
      <c r="C78" s="56"/>
      <c r="D78" s="56"/>
      <c r="E78" s="57"/>
      <c r="F78" s="57"/>
      <c r="G78" s="57"/>
      <c r="H78" s="57"/>
      <c r="I78" s="57"/>
      <c r="J78" s="49"/>
    </row>
    <row r="79" spans="1:10" ht="14.1" customHeight="1">
      <c r="A79" s="49"/>
      <c r="B79" s="56"/>
      <c r="C79" s="56"/>
      <c r="D79" s="56"/>
      <c r="E79" s="57"/>
      <c r="F79" s="57"/>
      <c r="G79" s="57"/>
      <c r="H79" s="57"/>
      <c r="I79" s="57"/>
      <c r="J79" s="49"/>
    </row>
    <row r="80" spans="1:10" ht="14.1" customHeight="1">
      <c r="A80" s="49"/>
      <c r="B80" s="56"/>
      <c r="C80" s="56"/>
      <c r="D80" s="56"/>
      <c r="E80" s="57"/>
      <c r="F80" s="57"/>
      <c r="G80" s="57"/>
      <c r="H80" s="57"/>
      <c r="I80" s="57"/>
      <c r="J80" s="49"/>
    </row>
    <row r="81" spans="1:10" ht="14.1" customHeight="1">
      <c r="A81" s="49"/>
      <c r="B81" s="56"/>
      <c r="C81" s="56"/>
      <c r="D81" s="56"/>
      <c r="E81" s="57"/>
      <c r="F81" s="57"/>
      <c r="G81" s="57"/>
      <c r="H81" s="57"/>
      <c r="I81" s="57"/>
      <c r="J81" s="49"/>
    </row>
    <row r="82" spans="1:10" ht="14.1" customHeight="1">
      <c r="A82" s="49"/>
      <c r="B82" s="56"/>
      <c r="C82" s="56"/>
      <c r="D82" s="56"/>
      <c r="E82" s="57"/>
      <c r="F82" s="57"/>
      <c r="G82" s="57"/>
      <c r="H82" s="57"/>
      <c r="I82" s="57"/>
      <c r="J82" s="49"/>
    </row>
    <row r="83" spans="1:10" ht="14.1" customHeight="1">
      <c r="A83" s="49"/>
      <c r="B83" s="56"/>
      <c r="C83" s="56"/>
      <c r="D83" s="56"/>
      <c r="E83" s="57"/>
      <c r="F83" s="57"/>
      <c r="G83" s="57"/>
      <c r="H83" s="57"/>
      <c r="I83" s="57"/>
      <c r="J83" s="49"/>
    </row>
    <row r="84" spans="1:10" ht="14.1" customHeight="1">
      <c r="A84" s="49"/>
      <c r="B84" s="56"/>
      <c r="C84" s="56"/>
      <c r="D84" s="56"/>
      <c r="E84" s="57"/>
      <c r="F84" s="57"/>
      <c r="G84" s="57"/>
      <c r="H84" s="57"/>
      <c r="I84" s="57"/>
      <c r="J84" s="49"/>
    </row>
    <row r="85" spans="1:10" ht="14.1" customHeight="1">
      <c r="A85" s="49"/>
      <c r="B85" s="56"/>
      <c r="C85" s="56"/>
      <c r="D85" s="56"/>
      <c r="E85" s="57"/>
      <c r="F85" s="57"/>
      <c r="G85" s="57"/>
      <c r="H85" s="57"/>
      <c r="I85" s="57"/>
      <c r="J85" s="49"/>
    </row>
    <row r="86" spans="1:10" ht="14.1" customHeight="1">
      <c r="A86" s="49"/>
      <c r="B86" s="56"/>
      <c r="C86" s="56"/>
      <c r="D86" s="56"/>
      <c r="E86" s="57"/>
      <c r="F86" s="57"/>
      <c r="G86" s="57"/>
      <c r="H86" s="57"/>
      <c r="I86" s="57"/>
      <c r="J86" s="49"/>
    </row>
    <row r="87" spans="1:10" ht="14.1" customHeight="1">
      <c r="A87" s="49"/>
      <c r="B87" s="56"/>
      <c r="C87" s="56"/>
      <c r="D87" s="56"/>
      <c r="E87" s="57"/>
      <c r="F87" s="57"/>
      <c r="G87" s="57"/>
      <c r="H87" s="57"/>
      <c r="I87" s="57"/>
      <c r="J87" s="49"/>
    </row>
    <row r="88" spans="1:10" ht="14.1" customHeight="1">
      <c r="A88" s="49"/>
      <c r="B88" s="56"/>
      <c r="C88" s="56"/>
      <c r="D88" s="56"/>
      <c r="E88" s="57"/>
      <c r="F88" s="57"/>
      <c r="G88" s="57"/>
      <c r="H88" s="57"/>
      <c r="I88" s="57"/>
      <c r="J88" s="49"/>
    </row>
    <row r="89" spans="1:10" ht="14.1" customHeight="1">
      <c r="A89" s="49"/>
      <c r="B89" s="56"/>
      <c r="C89" s="56"/>
      <c r="D89" s="56"/>
      <c r="E89" s="57"/>
      <c r="F89" s="57"/>
      <c r="G89" s="57"/>
      <c r="H89" s="57"/>
      <c r="I89" s="57"/>
      <c r="J89" s="49"/>
    </row>
    <row r="90" spans="1:10" ht="14.1" customHeight="1">
      <c r="A90" s="49"/>
      <c r="B90" s="56"/>
      <c r="C90" s="56"/>
      <c r="D90" s="56"/>
      <c r="E90" s="57"/>
      <c r="F90" s="57"/>
      <c r="G90" s="57"/>
      <c r="H90" s="57"/>
      <c r="I90" s="57"/>
      <c r="J90" s="49"/>
    </row>
    <row r="91" spans="1:10" ht="14.1" customHeight="1">
      <c r="A91" s="49"/>
      <c r="B91" s="56"/>
      <c r="C91" s="56"/>
      <c r="D91" s="56"/>
      <c r="E91" s="57"/>
      <c r="F91" s="57"/>
      <c r="G91" s="57"/>
      <c r="H91" s="57"/>
      <c r="I91" s="57"/>
      <c r="J91" s="49"/>
    </row>
    <row r="92" spans="1:10" ht="14.1" customHeight="1">
      <c r="A92" s="49"/>
      <c r="B92" s="56"/>
      <c r="C92" s="56"/>
      <c r="D92" s="56"/>
      <c r="E92" s="57"/>
      <c r="F92" s="57"/>
      <c r="G92" s="57"/>
      <c r="H92" s="57"/>
      <c r="I92" s="57"/>
      <c r="J92" s="49"/>
    </row>
    <row r="93" spans="1:10" ht="14.1" customHeight="1">
      <c r="A93" s="49"/>
      <c r="B93" s="56"/>
      <c r="C93" s="56"/>
      <c r="D93" s="56"/>
      <c r="E93" s="57"/>
      <c r="F93" s="57"/>
      <c r="G93" s="57"/>
      <c r="H93" s="57"/>
      <c r="I93" s="57"/>
      <c r="J93" s="49"/>
    </row>
  </sheetData>
  <sheetProtection algorithmName="SHA-512" hashValue="1KI/2+louJNfQx/jHD/XYQH5lGRiTJ7GEwcfte3rlJnNgdzHZ9WZF33Hhh0VQnQP/U8TsGCJ6O7dHPOYn6a+pw==" saltValue="ei+yPDgurJIbpFo1WVtWoA==" spinCount="100000" sheet="1" objects="1" scenarios="1" insertColumns="0" insertRows="0" selectLockedCells="1" sort="0"/>
  <sortState ref="B4:I18">
    <sortCondition ref="B4:B18"/>
  </sortState>
  <mergeCells count="2">
    <mergeCell ref="A1:J1"/>
    <mergeCell ref="A2:A3"/>
  </mergeCells>
  <phoneticPr fontId="18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7" sqref="B7"/>
    </sheetView>
  </sheetViews>
  <sheetFormatPr defaultColWidth="6.59765625" defaultRowHeight="13.5" customHeight="1"/>
  <cols>
    <col min="1" max="256" width="6.59765625" style="14" customWidth="1"/>
    <col min="257" max="16384" width="6.59765625" style="1"/>
  </cols>
  <sheetData>
    <row r="1" spans="1:2" ht="27.95" customHeight="1">
      <c r="A1" s="95" t="s">
        <v>60</v>
      </c>
      <c r="B1" s="96"/>
    </row>
    <row r="2" spans="1:2" ht="14.1" customHeight="1">
      <c r="A2" s="6" t="s">
        <v>27</v>
      </c>
      <c r="B2" s="6" t="s">
        <v>13</v>
      </c>
    </row>
    <row r="3" spans="1:2" ht="14.1" customHeight="1">
      <c r="A3" s="14" t="s">
        <v>9</v>
      </c>
      <c r="B3" s="14">
        <f>SUMIF('EC International I'!C4:C93,"ACCR",'EC International I'!J4:J93)</f>
        <v>325</v>
      </c>
    </row>
    <row r="4" spans="1:2" ht="14.1" customHeight="1">
      <c r="A4" s="14" t="s">
        <v>14</v>
      </c>
      <c r="B4" s="14">
        <f>SUMIF('EC International I'!C4:C93,"ACU",'EC International I'!J4:J93)</f>
        <v>0</v>
      </c>
    </row>
    <row r="5" spans="1:2" ht="14.1" customHeight="1">
      <c r="A5" s="14" t="s">
        <v>37</v>
      </c>
      <c r="B5" s="14">
        <f>SUMIF('EC International I'!C4:C93,"AMA",'EC International I'!J4:J93)</f>
        <v>0</v>
      </c>
    </row>
    <row r="6" spans="1:2" ht="14.1" customHeight="1">
      <c r="A6" s="14" t="s">
        <v>38</v>
      </c>
      <c r="B6" s="14">
        <f>SUMIF('EC International I'!C4:C93,"AMOTOE",'EC International I'!J4:J93)</f>
        <v>0</v>
      </c>
    </row>
    <row r="7" spans="1:2" ht="14.1" customHeight="1">
      <c r="A7" s="14" t="s">
        <v>78</v>
      </c>
      <c r="B7" s="14">
        <f>SUMIF('EC International I'!C4:C93,"AMZS",'EC International I'!J4:J93)</f>
        <v>0</v>
      </c>
    </row>
    <row r="8" spans="1:2" ht="14.1" customHeight="1">
      <c r="A8" s="14" t="s">
        <v>39</v>
      </c>
      <c r="B8" s="14">
        <f>SUMIF('EC International I'!C4:C93,"BFMS",'EC International I'!J4:J93)</f>
        <v>0</v>
      </c>
    </row>
    <row r="9" spans="1:2" ht="14.1" customHeight="1">
      <c r="A9" s="14" t="s">
        <v>40</v>
      </c>
      <c r="B9" s="15">
        <f>SUMIF('EC International I'!C4:C93,"BIHAMK",'EC International I'!J4:J93)</f>
        <v>0</v>
      </c>
    </row>
    <row r="10" spans="1:2" ht="14.1" customHeight="1">
      <c r="A10" s="14" t="s">
        <v>41</v>
      </c>
      <c r="B10" s="14">
        <f>SUMIF('EC International I'!C4:C93,"BMF",'EC International I'!J4:J93)</f>
        <v>0</v>
      </c>
    </row>
    <row r="11" spans="1:2" ht="14.1" customHeight="1">
      <c r="A11" s="14" t="s">
        <v>42</v>
      </c>
      <c r="B11" s="14">
        <f>SUMIF('EC International I'!C4:C93,"CMA",'EC International I'!J4:J93)</f>
        <v>0</v>
      </c>
    </row>
    <row r="12" spans="1:2" ht="13.5" customHeight="1">
      <c r="A12" s="14" t="s">
        <v>25</v>
      </c>
      <c r="B12" s="14">
        <f>SUMIF('EC International I'!C4:C93,"CTM",'EC International I'!J4:J93)</f>
        <v>0</v>
      </c>
    </row>
    <row r="13" spans="1:2" ht="13.5" customHeight="1">
      <c r="A13" s="14" t="s">
        <v>43</v>
      </c>
      <c r="B13" s="14">
        <f>SUMIF('EC International I'!C4:C93,"CYMF",'EC International I'!J4:J93)</f>
        <v>0</v>
      </c>
    </row>
    <row r="14" spans="1:2" ht="13.5" customHeight="1">
      <c r="A14" s="14" t="s">
        <v>11</v>
      </c>
      <c r="B14" s="14">
        <f>SUMIF('EC International I'!C4:C93,"DMSB",'EC International I'!J4:J93)</f>
        <v>230</v>
      </c>
    </row>
    <row r="15" spans="1:2" ht="13.5" customHeight="1">
      <c r="A15" s="14" t="s">
        <v>23</v>
      </c>
      <c r="B15" s="14">
        <f>SUMIF('EC International I'!C4:C93,"DMU",'EC International I'!J4:J93)</f>
        <v>0</v>
      </c>
    </row>
    <row r="16" spans="1:2" ht="13.5" customHeight="1">
      <c r="A16" s="14" t="s">
        <v>22</v>
      </c>
      <c r="B16" s="14">
        <f>SUMIF('EC International I'!C4:C93,"EMF",'EC International I'!J4:J93)</f>
        <v>0</v>
      </c>
    </row>
    <row r="17" spans="1:2" ht="13.5" customHeight="1">
      <c r="A17" s="14" t="s">
        <v>16</v>
      </c>
      <c r="B17" s="14">
        <f>SUMIF('EC International I'!C4:C93,"FFM",'EC International I'!J4:J93)</f>
        <v>0</v>
      </c>
    </row>
    <row r="18" spans="1:2" ht="13.5" customHeight="1">
      <c r="A18" s="14" t="s">
        <v>44</v>
      </c>
      <c r="B18" s="14">
        <f>SUMIF('EC International I'!C4:C93,"FMA",'EC International I'!J4:J93)</f>
        <v>0</v>
      </c>
    </row>
    <row r="19" spans="1:2" ht="13.5" customHeight="1">
      <c r="A19" s="14" t="s">
        <v>20</v>
      </c>
      <c r="B19" s="14">
        <f>SUMIF('EC International I'!C4:C93,"FMB",'EC International I'!J4:J93)</f>
        <v>170</v>
      </c>
    </row>
    <row r="20" spans="1:2" ht="13.5" customHeight="1">
      <c r="A20" s="14" t="s">
        <v>7</v>
      </c>
      <c r="B20" s="14">
        <f>SUMIF('EC International I'!C4:C93,"FMI",'EC International I'!J4:J93)</f>
        <v>515</v>
      </c>
    </row>
    <row r="21" spans="1:2" ht="13.5" customHeight="1">
      <c r="A21" s="14" t="s">
        <v>45</v>
      </c>
      <c r="B21" s="14">
        <f>SUMIF('EC International I'!C4:C93,"FMP",'EC International I'!J4:J93)</f>
        <v>0</v>
      </c>
    </row>
    <row r="22" spans="1:2" ht="13.5" customHeight="1">
      <c r="A22" s="14" t="s">
        <v>46</v>
      </c>
      <c r="B22" s="14">
        <f>SUMIF('EC International I'!C4:C93,"FMRM",'EC International I'!J4:J93)</f>
        <v>0</v>
      </c>
    </row>
    <row r="23" spans="1:2" ht="13.5" customHeight="1">
      <c r="A23" s="14" t="s">
        <v>47</v>
      </c>
      <c r="B23" s="14">
        <f>SUMIF('EC International I'!C4:C93,"FMS",'EC International I'!J4:J93)</f>
        <v>210</v>
      </c>
    </row>
    <row r="24" spans="1:2" ht="13.5" customHeight="1">
      <c r="A24" s="14" t="s">
        <v>48</v>
      </c>
      <c r="B24" s="14">
        <f>SUMIF('EC International I'!C4:C93,"FMU",'EC International I'!J4:J93)</f>
        <v>0</v>
      </c>
    </row>
    <row r="25" spans="1:2" ht="13.5" customHeight="1">
      <c r="A25" s="14" t="s">
        <v>49</v>
      </c>
      <c r="B25" s="14">
        <f>SUMIF('EC International I'!C4:C93,"FRM",'EC International I'!J4:J93)</f>
        <v>0</v>
      </c>
    </row>
    <row r="26" spans="1:2" ht="13.5" customHeight="1">
      <c r="A26" s="14" t="s">
        <v>17</v>
      </c>
      <c r="B26" s="14">
        <f>SUMIF('EC International I'!C4:C93,"KNMV",'EC International I'!J4:J93)</f>
        <v>0</v>
      </c>
    </row>
    <row r="27" spans="1:2" ht="13.5" customHeight="1">
      <c r="A27" s="14" t="s">
        <v>21</v>
      </c>
      <c r="B27" s="14">
        <f>SUMIF('EC International I'!C4:C93,"LaMFS",'EC International I'!J4:J93)</f>
        <v>0</v>
      </c>
    </row>
    <row r="28" spans="1:2" ht="13.5" customHeight="1">
      <c r="A28" s="14" t="s">
        <v>50</v>
      </c>
      <c r="B28" s="14">
        <f>SUMIF('EC International I'!C4:C93,"LMSF",'EC International I'!J4:J93)</f>
        <v>0</v>
      </c>
    </row>
    <row r="29" spans="1:2" ht="13.5" customHeight="1">
      <c r="A29" s="14" t="s">
        <v>24</v>
      </c>
      <c r="B29" s="14">
        <f>SUMIF('EC International I'!C4:C93,"MA",'EC International I'!J4:J93)</f>
        <v>0</v>
      </c>
    </row>
    <row r="30" spans="1:2" ht="13.5" customHeight="1">
      <c r="A30" s="14" t="s">
        <v>51</v>
      </c>
      <c r="B30" s="14">
        <f>SUMIF('EC International I'!C4:C93,"MAMS",'EC International I'!J4:J93)</f>
        <v>0</v>
      </c>
    </row>
    <row r="31" spans="1:2" ht="13.5" customHeight="1">
      <c r="A31" s="14" t="s">
        <v>52</v>
      </c>
      <c r="B31" s="14">
        <f>SUMIF('EC International I'!C4:C93,"MCM",'EC International I'!J4:J93)</f>
        <v>0</v>
      </c>
    </row>
    <row r="32" spans="1:2" ht="13.5" customHeight="1">
      <c r="A32" s="14" t="s">
        <v>53</v>
      </c>
      <c r="B32" s="14">
        <f>SUMIF('EC International I'!C4:C93,"MCUI",'EC International I'!J4:J93)</f>
        <v>0</v>
      </c>
    </row>
    <row r="33" spans="1:2" ht="13.5" customHeight="1">
      <c r="A33" s="14" t="s">
        <v>54</v>
      </c>
      <c r="B33" s="14">
        <f>SUMIF('EC International I'!C4:C93,"FMJ",'EC International I'!J4:J93)</f>
        <v>0</v>
      </c>
    </row>
    <row r="34" spans="1:2" ht="13.5" customHeight="1">
      <c r="A34" s="14" t="s">
        <v>55</v>
      </c>
      <c r="B34" s="14">
        <f>SUMIF('EC International I'!C4:C93,"FMR",'EC International I'!J4:J93)</f>
        <v>0</v>
      </c>
    </row>
    <row r="35" spans="1:2" ht="13.5" customHeight="1">
      <c r="A35" s="14" t="s">
        <v>56</v>
      </c>
      <c r="B35" s="14">
        <f>SUMIF('EC International I'!C4:C93,"MSI",'EC International I'!J4:J93)</f>
        <v>0</v>
      </c>
    </row>
    <row r="36" spans="1:2" ht="13.5" customHeight="1">
      <c r="A36" s="14" t="s">
        <v>57</v>
      </c>
      <c r="B36" s="14">
        <f>SUMIF('EC International I'!C4:C93,"MUL",'EC International I'!J4:J93)</f>
        <v>0</v>
      </c>
    </row>
    <row r="37" spans="1:2" ht="13.5" customHeight="1">
      <c r="A37" s="14" t="s">
        <v>10</v>
      </c>
      <c r="B37" s="14">
        <f>SUMIF('EC International I'!C4:C93,"NMF",'EC International I'!J4:J93)</f>
        <v>0</v>
      </c>
    </row>
    <row r="38" spans="1:2" ht="13.5" customHeight="1">
      <c r="A38" s="14" t="s">
        <v>77</v>
      </c>
      <c r="B38" s="14">
        <f>SUMIF('EC International I'!C4:C93,"OSK",'EC International I'!J4:J93)</f>
        <v>0</v>
      </c>
    </row>
    <row r="39" spans="1:2" ht="13.5" customHeight="1">
      <c r="A39" s="14" t="s">
        <v>12</v>
      </c>
      <c r="B39" s="14">
        <f>SUMIF('EC International I'!C4:C93,"PZM",'EC International I'!J4:J93)</f>
        <v>0</v>
      </c>
    </row>
    <row r="40" spans="1:2" ht="13.5" customHeight="1">
      <c r="A40" s="14" t="s">
        <v>8</v>
      </c>
      <c r="B40" s="14">
        <f>SUMIF('EC International I'!C4:C93,"RFME",'EC International I'!J4:J93)</f>
        <v>0</v>
      </c>
    </row>
    <row r="41" spans="1:2" ht="13.5" customHeight="1">
      <c r="A41" s="14" t="s">
        <v>19</v>
      </c>
      <c r="B41" s="14">
        <f>SUMIF('EC International I'!C4:C93,"SMF",'EC International I'!J4:J93)</f>
        <v>0</v>
      </c>
    </row>
    <row r="42" spans="1:2" ht="13.5" customHeight="1">
      <c r="A42" s="14" t="s">
        <v>15</v>
      </c>
      <c r="B42" s="14">
        <f>SUMIF('EC International I'!C4:C93,"SML",'EC International I'!J4:J93)</f>
        <v>0</v>
      </c>
    </row>
    <row r="43" spans="1:2" ht="13.5" customHeight="1">
      <c r="A43" s="14" t="s">
        <v>6</v>
      </c>
      <c r="B43" s="14">
        <f>SUMIF('EC International I'!C4:C93,"SVEMO",'EC International I'!J4:J93)</f>
        <v>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1" workbookViewId="0">
      <selection activeCell="E13" sqref="E13"/>
    </sheetView>
  </sheetViews>
  <sheetFormatPr defaultColWidth="11.19921875" defaultRowHeight="15"/>
  <cols>
    <col min="2" max="2" width="16.8984375" customWidth="1"/>
    <col min="10" max="10" width="0" hidden="1" customWidth="1"/>
  </cols>
  <sheetData>
    <row r="1" spans="1:10" ht="33.950000000000003" customHeight="1">
      <c r="A1" s="103" t="s">
        <v>76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7.25">
      <c r="A2" s="105" t="s">
        <v>1</v>
      </c>
      <c r="B2" s="76" t="s">
        <v>2</v>
      </c>
      <c r="C2" s="76" t="s">
        <v>3</v>
      </c>
      <c r="D2" s="76" t="s">
        <v>4</v>
      </c>
      <c r="E2" s="19">
        <v>42106</v>
      </c>
      <c r="F2" s="19">
        <v>42203</v>
      </c>
      <c r="G2" s="19">
        <v>42204</v>
      </c>
      <c r="H2" s="19">
        <v>42232</v>
      </c>
      <c r="I2" s="19">
        <v>42239</v>
      </c>
      <c r="J2" s="20"/>
    </row>
    <row r="3" spans="1:10" ht="17.25">
      <c r="A3" s="106"/>
      <c r="B3" s="21"/>
      <c r="C3" s="21"/>
      <c r="D3" s="21"/>
      <c r="E3" s="20" t="s">
        <v>58</v>
      </c>
      <c r="F3" s="22" t="s">
        <v>63</v>
      </c>
      <c r="G3" s="20" t="s">
        <v>63</v>
      </c>
      <c r="H3" s="20" t="s">
        <v>59</v>
      </c>
      <c r="I3" s="20" t="s">
        <v>64</v>
      </c>
      <c r="J3" s="20" t="s">
        <v>5</v>
      </c>
    </row>
    <row r="4" spans="1:10">
      <c r="A4" s="23">
        <v>1</v>
      </c>
      <c r="B4" s="27" t="s">
        <v>291</v>
      </c>
      <c r="C4" s="36" t="s">
        <v>21</v>
      </c>
      <c r="D4" s="36" t="s">
        <v>80</v>
      </c>
      <c r="E4" s="34"/>
      <c r="F4" s="25"/>
      <c r="G4" s="25"/>
      <c r="H4" s="25">
        <v>40</v>
      </c>
      <c r="I4" s="25">
        <v>50</v>
      </c>
      <c r="J4" s="26">
        <f t="shared" ref="J4:J35" si="0">SUM(E4:I4)</f>
        <v>90</v>
      </c>
    </row>
    <row r="5" spans="1:10">
      <c r="A5" s="23">
        <v>2</v>
      </c>
      <c r="B5" s="27" t="s">
        <v>179</v>
      </c>
      <c r="C5" s="36" t="s">
        <v>7</v>
      </c>
      <c r="D5" s="36" t="s">
        <v>85</v>
      </c>
      <c r="E5" s="34">
        <v>70</v>
      </c>
      <c r="F5" s="25">
        <v>85</v>
      </c>
      <c r="G5" s="25">
        <v>85</v>
      </c>
      <c r="H5" s="25"/>
      <c r="I5" s="25"/>
      <c r="J5" s="26">
        <f t="shared" si="0"/>
        <v>240</v>
      </c>
    </row>
    <row r="6" spans="1:10">
      <c r="A6" s="23">
        <v>3</v>
      </c>
      <c r="B6" s="24" t="s">
        <v>265</v>
      </c>
      <c r="C6" s="24" t="s">
        <v>7</v>
      </c>
      <c r="D6" s="24" t="s">
        <v>80</v>
      </c>
      <c r="E6" s="25"/>
      <c r="F6" s="25"/>
      <c r="G6" s="25">
        <v>22</v>
      </c>
      <c r="H6" s="25"/>
      <c r="I6" s="25"/>
      <c r="J6" s="26">
        <f t="shared" si="0"/>
        <v>22</v>
      </c>
    </row>
    <row r="7" spans="1:10">
      <c r="A7" s="23">
        <v>4</v>
      </c>
      <c r="B7" s="27" t="s">
        <v>188</v>
      </c>
      <c r="C7" s="27" t="s">
        <v>7</v>
      </c>
      <c r="D7" s="27" t="s">
        <v>80</v>
      </c>
      <c r="E7" s="25">
        <v>22</v>
      </c>
      <c r="F7" s="25"/>
      <c r="G7" s="25">
        <v>60</v>
      </c>
      <c r="H7" s="25"/>
      <c r="I7" s="25"/>
      <c r="J7" s="26">
        <f t="shared" si="0"/>
        <v>82</v>
      </c>
    </row>
    <row r="8" spans="1:10">
      <c r="A8" s="23">
        <v>5</v>
      </c>
      <c r="B8" s="27" t="s">
        <v>264</v>
      </c>
      <c r="C8" s="27" t="s">
        <v>7</v>
      </c>
      <c r="D8" s="27" t="s">
        <v>85</v>
      </c>
      <c r="E8" s="25"/>
      <c r="F8" s="25"/>
      <c r="G8" s="25">
        <v>30</v>
      </c>
      <c r="H8" s="25"/>
      <c r="I8" s="25"/>
      <c r="J8" s="26">
        <f t="shared" si="0"/>
        <v>30</v>
      </c>
    </row>
    <row r="9" spans="1:10">
      <c r="A9" s="23">
        <v>6</v>
      </c>
      <c r="B9" s="24" t="s">
        <v>263</v>
      </c>
      <c r="C9" s="24" t="s">
        <v>7</v>
      </c>
      <c r="D9" s="24" t="s">
        <v>85</v>
      </c>
      <c r="E9" s="25"/>
      <c r="F9" s="25"/>
      <c r="G9" s="25">
        <v>35</v>
      </c>
      <c r="H9" s="25"/>
      <c r="I9" s="25"/>
      <c r="J9" s="26">
        <f t="shared" si="0"/>
        <v>35</v>
      </c>
    </row>
    <row r="10" spans="1:10">
      <c r="A10" s="23">
        <v>7</v>
      </c>
      <c r="B10" s="27" t="s">
        <v>185</v>
      </c>
      <c r="C10" s="27" t="s">
        <v>7</v>
      </c>
      <c r="D10" s="27" t="s">
        <v>101</v>
      </c>
      <c r="E10" s="25">
        <v>35</v>
      </c>
      <c r="F10" s="25"/>
      <c r="G10" s="25"/>
      <c r="H10" s="25"/>
      <c r="I10" s="25"/>
      <c r="J10" s="26">
        <f t="shared" si="0"/>
        <v>35</v>
      </c>
    </row>
    <row r="11" spans="1:10">
      <c r="A11" s="23">
        <v>8</v>
      </c>
      <c r="B11" s="24" t="s">
        <v>182</v>
      </c>
      <c r="C11" s="24" t="s">
        <v>7</v>
      </c>
      <c r="D11" s="24" t="s">
        <v>101</v>
      </c>
      <c r="E11" s="25">
        <v>50</v>
      </c>
      <c r="F11" s="25"/>
      <c r="G11" s="25"/>
      <c r="H11" s="25"/>
      <c r="I11" s="25"/>
      <c r="J11" s="26">
        <f t="shared" si="0"/>
        <v>50</v>
      </c>
    </row>
    <row r="12" spans="1:10">
      <c r="A12" s="23">
        <v>9</v>
      </c>
      <c r="B12" s="27" t="s">
        <v>294</v>
      </c>
      <c r="C12" s="27" t="s">
        <v>20</v>
      </c>
      <c r="D12" s="27" t="s">
        <v>85</v>
      </c>
      <c r="E12" s="25"/>
      <c r="F12" s="25"/>
      <c r="G12" s="25"/>
      <c r="H12" s="25">
        <v>20</v>
      </c>
      <c r="I12" s="25"/>
      <c r="J12" s="26">
        <f t="shared" si="0"/>
        <v>20</v>
      </c>
    </row>
    <row r="13" spans="1:10">
      <c r="A13" s="23">
        <v>10</v>
      </c>
      <c r="B13" s="24" t="s">
        <v>292</v>
      </c>
      <c r="C13" s="24" t="s">
        <v>21</v>
      </c>
      <c r="D13" s="24" t="s">
        <v>80</v>
      </c>
      <c r="E13" s="25"/>
      <c r="F13" s="25"/>
      <c r="G13" s="25"/>
      <c r="H13" s="25">
        <v>35</v>
      </c>
      <c r="I13" s="25">
        <v>40</v>
      </c>
      <c r="J13" s="26">
        <f t="shared" si="0"/>
        <v>75</v>
      </c>
    </row>
    <row r="14" spans="1:10">
      <c r="A14" s="23">
        <v>11</v>
      </c>
      <c r="B14" s="27" t="s">
        <v>259</v>
      </c>
      <c r="C14" s="27" t="s">
        <v>47</v>
      </c>
      <c r="D14" s="27" t="s">
        <v>85</v>
      </c>
      <c r="E14" s="25"/>
      <c r="F14" s="25">
        <v>45</v>
      </c>
      <c r="G14" s="25">
        <v>40</v>
      </c>
      <c r="H14" s="25"/>
      <c r="I14" s="25"/>
      <c r="J14" s="26">
        <f t="shared" si="0"/>
        <v>85</v>
      </c>
    </row>
    <row r="15" spans="1:10">
      <c r="A15" s="23">
        <v>12</v>
      </c>
      <c r="B15" s="24" t="s">
        <v>311</v>
      </c>
      <c r="C15" s="24" t="s">
        <v>11</v>
      </c>
      <c r="D15" s="24" t="s">
        <v>87</v>
      </c>
      <c r="E15" s="25"/>
      <c r="F15" s="25"/>
      <c r="G15" s="25"/>
      <c r="H15" s="25"/>
      <c r="I15" s="25">
        <v>60</v>
      </c>
      <c r="J15" s="26">
        <f t="shared" si="0"/>
        <v>60</v>
      </c>
    </row>
    <row r="16" spans="1:10">
      <c r="A16" s="23">
        <v>13</v>
      </c>
      <c r="B16" s="27" t="s">
        <v>183</v>
      </c>
      <c r="C16" s="27" t="s">
        <v>11</v>
      </c>
      <c r="D16" s="27" t="s">
        <v>80</v>
      </c>
      <c r="E16" s="25">
        <v>45</v>
      </c>
      <c r="F16" s="25"/>
      <c r="G16" s="25"/>
      <c r="H16" s="25"/>
      <c r="I16" s="25">
        <v>70</v>
      </c>
      <c r="J16" s="26">
        <f t="shared" si="0"/>
        <v>115</v>
      </c>
    </row>
    <row r="17" spans="1:10">
      <c r="A17" s="23">
        <v>14</v>
      </c>
      <c r="B17" s="24" t="s">
        <v>257</v>
      </c>
      <c r="C17" s="24" t="s">
        <v>11</v>
      </c>
      <c r="D17" s="24" t="s">
        <v>107</v>
      </c>
      <c r="E17" s="25"/>
      <c r="F17" s="25">
        <v>100</v>
      </c>
      <c r="G17" s="25">
        <v>70</v>
      </c>
      <c r="H17" s="25"/>
      <c r="I17" s="25"/>
      <c r="J17" s="26">
        <f t="shared" si="0"/>
        <v>170</v>
      </c>
    </row>
    <row r="18" spans="1:10">
      <c r="A18" s="23">
        <v>15</v>
      </c>
      <c r="B18" s="27" t="s">
        <v>196</v>
      </c>
      <c r="C18" s="27" t="s">
        <v>10</v>
      </c>
      <c r="D18" s="27" t="s">
        <v>85</v>
      </c>
      <c r="E18" s="25"/>
      <c r="F18" s="25"/>
      <c r="G18" s="25"/>
      <c r="H18" s="25">
        <v>25</v>
      </c>
      <c r="I18" s="25"/>
      <c r="J18" s="26">
        <f t="shared" si="0"/>
        <v>25</v>
      </c>
    </row>
    <row r="19" spans="1:10">
      <c r="A19" s="23">
        <v>16</v>
      </c>
      <c r="B19" s="27" t="s">
        <v>187</v>
      </c>
      <c r="C19" s="27" t="s">
        <v>11</v>
      </c>
      <c r="D19" s="27" t="s">
        <v>80</v>
      </c>
      <c r="E19" s="25">
        <v>25</v>
      </c>
      <c r="F19" s="25"/>
      <c r="G19" s="25"/>
      <c r="H19" s="25">
        <v>45</v>
      </c>
      <c r="I19" s="25">
        <v>45</v>
      </c>
      <c r="J19" s="26">
        <f t="shared" si="0"/>
        <v>115</v>
      </c>
    </row>
    <row r="20" spans="1:10">
      <c r="A20" s="23">
        <v>17</v>
      </c>
      <c r="B20" s="24" t="s">
        <v>296</v>
      </c>
      <c r="C20" s="24" t="s">
        <v>20</v>
      </c>
      <c r="D20" s="24" t="s">
        <v>87</v>
      </c>
      <c r="E20" s="25"/>
      <c r="F20" s="25"/>
      <c r="G20" s="25"/>
      <c r="H20" s="25">
        <v>16</v>
      </c>
      <c r="I20" s="25"/>
      <c r="J20" s="26">
        <f t="shared" si="0"/>
        <v>16</v>
      </c>
    </row>
    <row r="21" spans="1:10">
      <c r="A21" s="23">
        <v>18</v>
      </c>
      <c r="B21" s="27" t="s">
        <v>290</v>
      </c>
      <c r="C21" s="27" t="s">
        <v>20</v>
      </c>
      <c r="D21" s="27" t="s">
        <v>85</v>
      </c>
      <c r="E21" s="25"/>
      <c r="F21" s="25"/>
      <c r="G21" s="25"/>
      <c r="H21" s="25">
        <v>50</v>
      </c>
      <c r="I21" s="25"/>
      <c r="J21" s="26">
        <f t="shared" si="0"/>
        <v>50</v>
      </c>
    </row>
    <row r="22" spans="1:10">
      <c r="A22" s="23">
        <v>19</v>
      </c>
      <c r="B22" s="24" t="s">
        <v>190</v>
      </c>
      <c r="C22" s="24" t="s">
        <v>11</v>
      </c>
      <c r="D22" s="24" t="s">
        <v>110</v>
      </c>
      <c r="E22" s="25">
        <v>18</v>
      </c>
      <c r="F22" s="25"/>
      <c r="G22" s="25"/>
      <c r="H22" s="25"/>
      <c r="I22" s="25"/>
      <c r="J22" s="26">
        <f t="shared" si="0"/>
        <v>18</v>
      </c>
    </row>
    <row r="23" spans="1:10">
      <c r="A23" s="23">
        <v>20</v>
      </c>
      <c r="B23" s="27" t="s">
        <v>260</v>
      </c>
      <c r="C23" s="27" t="s">
        <v>11</v>
      </c>
      <c r="D23" s="27" t="s">
        <v>85</v>
      </c>
      <c r="E23" s="25"/>
      <c r="F23" s="25">
        <v>40</v>
      </c>
      <c r="G23" s="25">
        <v>25</v>
      </c>
      <c r="H23" s="25">
        <v>30</v>
      </c>
      <c r="I23" s="25">
        <v>30</v>
      </c>
      <c r="J23" s="26">
        <f t="shared" si="0"/>
        <v>125</v>
      </c>
    </row>
    <row r="24" spans="1:10">
      <c r="A24" s="23">
        <v>21</v>
      </c>
      <c r="B24" s="27" t="s">
        <v>295</v>
      </c>
      <c r="C24" s="27" t="s">
        <v>20</v>
      </c>
      <c r="D24" s="27" t="s">
        <v>140</v>
      </c>
      <c r="E24" s="25"/>
      <c r="F24" s="25"/>
      <c r="G24" s="25"/>
      <c r="H24" s="25">
        <v>18</v>
      </c>
      <c r="I24" s="25"/>
      <c r="J24" s="26">
        <f t="shared" si="0"/>
        <v>18</v>
      </c>
    </row>
    <row r="25" spans="1:10">
      <c r="A25" s="23">
        <v>22</v>
      </c>
      <c r="B25" s="28" t="s">
        <v>281</v>
      </c>
      <c r="C25" s="28" t="s">
        <v>20</v>
      </c>
      <c r="D25" s="28" t="s">
        <v>80</v>
      </c>
      <c r="E25" s="25"/>
      <c r="F25" s="25"/>
      <c r="G25" s="25"/>
      <c r="H25" s="25">
        <v>100</v>
      </c>
      <c r="I25" s="25"/>
      <c r="J25" s="26">
        <f t="shared" si="0"/>
        <v>100</v>
      </c>
    </row>
    <row r="26" spans="1:10">
      <c r="A26" s="23">
        <v>23</v>
      </c>
      <c r="B26" s="27" t="s">
        <v>189</v>
      </c>
      <c r="C26" s="27" t="s">
        <v>11</v>
      </c>
      <c r="D26" s="27" t="s">
        <v>80</v>
      </c>
      <c r="E26" s="25">
        <v>20</v>
      </c>
      <c r="F26" s="25"/>
      <c r="G26" s="25"/>
      <c r="H26" s="25"/>
      <c r="I26" s="25">
        <v>25</v>
      </c>
      <c r="J26" s="26">
        <f t="shared" si="0"/>
        <v>45</v>
      </c>
    </row>
    <row r="27" spans="1:10">
      <c r="A27" s="23">
        <v>24</v>
      </c>
      <c r="B27" s="27" t="s">
        <v>177</v>
      </c>
      <c r="C27" s="24" t="s">
        <v>7</v>
      </c>
      <c r="D27" s="24" t="s">
        <v>80</v>
      </c>
      <c r="E27" s="25">
        <v>100</v>
      </c>
      <c r="F27" s="25"/>
      <c r="G27" s="25"/>
      <c r="H27" s="25"/>
      <c r="I27" s="25"/>
      <c r="J27" s="26">
        <f t="shared" si="0"/>
        <v>100</v>
      </c>
    </row>
    <row r="28" spans="1:10">
      <c r="A28" s="23">
        <v>25</v>
      </c>
      <c r="B28" s="24" t="s">
        <v>258</v>
      </c>
      <c r="C28" s="24" t="s">
        <v>7</v>
      </c>
      <c r="D28" s="24" t="s">
        <v>107</v>
      </c>
      <c r="E28" s="25"/>
      <c r="F28" s="25">
        <v>60</v>
      </c>
      <c r="G28" s="25">
        <v>45</v>
      </c>
      <c r="H28" s="25"/>
      <c r="I28" s="25"/>
      <c r="J28" s="26">
        <f t="shared" si="0"/>
        <v>105</v>
      </c>
    </row>
    <row r="29" spans="1:10">
      <c r="A29" s="23">
        <v>26</v>
      </c>
      <c r="B29" s="27" t="s">
        <v>312</v>
      </c>
      <c r="C29" s="27" t="s">
        <v>47</v>
      </c>
      <c r="D29" s="27" t="s">
        <v>85</v>
      </c>
      <c r="E29" s="25"/>
      <c r="F29" s="25"/>
      <c r="G29" s="25"/>
      <c r="H29" s="25"/>
      <c r="I29" s="25">
        <v>55</v>
      </c>
      <c r="J29" s="26">
        <f t="shared" si="0"/>
        <v>55</v>
      </c>
    </row>
    <row r="30" spans="1:10">
      <c r="A30" s="23">
        <v>27</v>
      </c>
      <c r="B30" s="27" t="s">
        <v>184</v>
      </c>
      <c r="C30" s="27" t="s">
        <v>7</v>
      </c>
      <c r="D30" s="27" t="s">
        <v>85</v>
      </c>
      <c r="E30" s="25">
        <v>40</v>
      </c>
      <c r="F30" s="25">
        <v>70</v>
      </c>
      <c r="G30" s="25">
        <v>50</v>
      </c>
      <c r="H30" s="25"/>
      <c r="I30" s="25"/>
      <c r="J30" s="26">
        <f t="shared" si="0"/>
        <v>160</v>
      </c>
    </row>
    <row r="31" spans="1:10">
      <c r="A31" s="23">
        <v>28</v>
      </c>
      <c r="B31" s="27" t="s">
        <v>178</v>
      </c>
      <c r="C31" s="24" t="s">
        <v>7</v>
      </c>
      <c r="D31" s="24" t="s">
        <v>85</v>
      </c>
      <c r="E31" s="25">
        <v>85</v>
      </c>
      <c r="F31" s="25"/>
      <c r="G31" s="25"/>
      <c r="H31" s="25"/>
      <c r="I31" s="25"/>
      <c r="J31" s="26">
        <f t="shared" si="0"/>
        <v>85</v>
      </c>
    </row>
    <row r="32" spans="1:10">
      <c r="A32" s="23">
        <v>29</v>
      </c>
      <c r="B32" s="27" t="s">
        <v>192</v>
      </c>
      <c r="C32" s="27" t="s">
        <v>7</v>
      </c>
      <c r="D32" s="27" t="s">
        <v>85</v>
      </c>
      <c r="E32" s="25">
        <v>14</v>
      </c>
      <c r="F32" s="25"/>
      <c r="G32" s="25"/>
      <c r="H32" s="25"/>
      <c r="I32" s="25"/>
      <c r="J32" s="26">
        <f t="shared" si="0"/>
        <v>14</v>
      </c>
    </row>
    <row r="33" spans="1:10">
      <c r="A33" s="23">
        <v>30</v>
      </c>
      <c r="B33" s="27" t="s">
        <v>186</v>
      </c>
      <c r="C33" s="27" t="s">
        <v>11</v>
      </c>
      <c r="D33" s="27" t="s">
        <v>80</v>
      </c>
      <c r="E33" s="25">
        <v>30</v>
      </c>
      <c r="F33" s="25"/>
      <c r="G33" s="25"/>
      <c r="H33" s="25">
        <v>55</v>
      </c>
      <c r="I33" s="25">
        <v>35</v>
      </c>
      <c r="J33" s="26">
        <f t="shared" si="0"/>
        <v>120</v>
      </c>
    </row>
    <row r="34" spans="1:10">
      <c r="A34" s="23">
        <v>31</v>
      </c>
      <c r="B34" s="24" t="s">
        <v>180</v>
      </c>
      <c r="C34" s="24" t="s">
        <v>11</v>
      </c>
      <c r="D34" s="24" t="s">
        <v>107</v>
      </c>
      <c r="E34" s="25">
        <v>60</v>
      </c>
      <c r="F34" s="25"/>
      <c r="G34" s="25"/>
      <c r="H34" s="25">
        <v>85</v>
      </c>
      <c r="I34" s="25">
        <v>100</v>
      </c>
      <c r="J34" s="26">
        <f t="shared" si="0"/>
        <v>245</v>
      </c>
    </row>
    <row r="35" spans="1:10">
      <c r="A35" s="23">
        <v>32</v>
      </c>
      <c r="B35" s="27" t="s">
        <v>193</v>
      </c>
      <c r="C35" s="27" t="s">
        <v>112</v>
      </c>
      <c r="D35" s="27" t="s">
        <v>85</v>
      </c>
      <c r="E35" s="25">
        <v>12</v>
      </c>
      <c r="F35" s="25">
        <v>55</v>
      </c>
      <c r="G35" s="25">
        <v>100</v>
      </c>
      <c r="H35" s="25">
        <v>70</v>
      </c>
      <c r="I35" s="25">
        <v>85</v>
      </c>
      <c r="J35" s="26">
        <f t="shared" si="0"/>
        <v>322</v>
      </c>
    </row>
    <row r="36" spans="1:10">
      <c r="A36" s="23">
        <v>33</v>
      </c>
      <c r="B36" s="27" t="s">
        <v>191</v>
      </c>
      <c r="C36" s="27" t="s">
        <v>7</v>
      </c>
      <c r="D36" s="27" t="s">
        <v>85</v>
      </c>
      <c r="E36" s="25">
        <v>16</v>
      </c>
      <c r="F36" s="25"/>
      <c r="G36" s="25"/>
      <c r="H36" s="25"/>
      <c r="I36" s="25"/>
      <c r="J36" s="26">
        <f t="shared" ref="J36:J68" si="1">SUM(E36:I36)</f>
        <v>16</v>
      </c>
    </row>
    <row r="37" spans="1:10">
      <c r="A37" s="23">
        <v>34</v>
      </c>
      <c r="B37" s="27" t="s">
        <v>181</v>
      </c>
      <c r="C37" s="27" t="s">
        <v>7</v>
      </c>
      <c r="D37" s="27" t="s">
        <v>107</v>
      </c>
      <c r="E37" s="25">
        <v>55</v>
      </c>
      <c r="F37" s="25">
        <v>50</v>
      </c>
      <c r="G37" s="25">
        <v>55</v>
      </c>
      <c r="H37" s="25"/>
      <c r="I37" s="25"/>
      <c r="J37" s="26">
        <f t="shared" si="1"/>
        <v>160</v>
      </c>
    </row>
    <row r="38" spans="1:10">
      <c r="A38" s="23">
        <v>35</v>
      </c>
      <c r="B38" s="27" t="s">
        <v>293</v>
      </c>
      <c r="C38" s="27" t="s">
        <v>20</v>
      </c>
      <c r="D38" s="27" t="s">
        <v>80</v>
      </c>
      <c r="E38" s="25"/>
      <c r="F38" s="25"/>
      <c r="G38" s="25"/>
      <c r="H38" s="25">
        <v>22</v>
      </c>
      <c r="I38" s="25"/>
      <c r="J38" s="26">
        <f t="shared" si="1"/>
        <v>22</v>
      </c>
    </row>
    <row r="39" spans="1:10">
      <c r="A39" s="23">
        <v>36</v>
      </c>
      <c r="B39" s="27" t="s">
        <v>313</v>
      </c>
      <c r="C39" s="27" t="s">
        <v>11</v>
      </c>
      <c r="D39" s="27" t="s">
        <v>80</v>
      </c>
      <c r="E39" s="25"/>
      <c r="F39" s="25"/>
      <c r="G39" s="25"/>
      <c r="H39" s="25"/>
      <c r="I39" s="25">
        <v>22</v>
      </c>
      <c r="J39" s="26">
        <f t="shared" si="1"/>
        <v>22</v>
      </c>
    </row>
    <row r="40" spans="1:10">
      <c r="A40" s="23">
        <v>37</v>
      </c>
      <c r="B40" s="27" t="s">
        <v>289</v>
      </c>
      <c r="C40" s="27" t="s">
        <v>20</v>
      </c>
      <c r="D40" s="27" t="s">
        <v>140</v>
      </c>
      <c r="E40" s="25"/>
      <c r="F40" s="25"/>
      <c r="G40" s="25"/>
      <c r="H40" s="25">
        <v>60</v>
      </c>
      <c r="I40" s="25"/>
      <c r="J40" s="26">
        <f t="shared" si="1"/>
        <v>60</v>
      </c>
    </row>
    <row r="41" spans="1:10">
      <c r="A41" s="23">
        <v>38</v>
      </c>
      <c r="B41" s="24"/>
      <c r="C41" s="24"/>
      <c r="D41" s="24"/>
      <c r="E41" s="25"/>
      <c r="F41" s="25"/>
      <c r="G41" s="25"/>
      <c r="H41" s="25"/>
      <c r="I41" s="25"/>
      <c r="J41" s="26">
        <f t="shared" si="1"/>
        <v>0</v>
      </c>
    </row>
    <row r="42" spans="1:10">
      <c r="A42" s="23">
        <v>39</v>
      </c>
      <c r="B42" s="27"/>
      <c r="C42" s="27"/>
      <c r="D42" s="27"/>
      <c r="E42" s="25"/>
      <c r="F42" s="25"/>
      <c r="G42" s="25"/>
      <c r="H42" s="25"/>
      <c r="I42" s="25"/>
      <c r="J42" s="26">
        <f t="shared" si="1"/>
        <v>0</v>
      </c>
    </row>
    <row r="43" spans="1:10">
      <c r="A43" s="23">
        <v>40</v>
      </c>
      <c r="B43" s="27"/>
      <c r="C43" s="27"/>
      <c r="D43" s="27"/>
      <c r="E43" s="25"/>
      <c r="F43" s="25"/>
      <c r="G43" s="25"/>
      <c r="H43" s="25"/>
      <c r="I43" s="25"/>
      <c r="J43" s="26">
        <f t="shared" si="1"/>
        <v>0</v>
      </c>
    </row>
    <row r="44" spans="1:10">
      <c r="A44" s="23">
        <v>41</v>
      </c>
      <c r="B44" s="27"/>
      <c r="C44" s="27"/>
      <c r="D44" s="27"/>
      <c r="E44" s="25"/>
      <c r="F44" s="25"/>
      <c r="G44" s="25"/>
      <c r="H44" s="25"/>
      <c r="I44" s="25"/>
      <c r="J44" s="26">
        <f t="shared" si="1"/>
        <v>0</v>
      </c>
    </row>
    <row r="45" spans="1:10">
      <c r="A45" s="23">
        <v>42</v>
      </c>
      <c r="B45" s="24"/>
      <c r="C45" s="24"/>
      <c r="D45" s="24"/>
      <c r="E45" s="25"/>
      <c r="F45" s="25"/>
      <c r="G45" s="25"/>
      <c r="H45" s="25"/>
      <c r="I45" s="25"/>
      <c r="J45" s="26">
        <f t="shared" si="1"/>
        <v>0</v>
      </c>
    </row>
    <row r="46" spans="1:10">
      <c r="A46" s="23">
        <v>43</v>
      </c>
      <c r="B46" s="27"/>
      <c r="C46" s="27"/>
      <c r="D46" s="27"/>
      <c r="E46" s="25"/>
      <c r="F46" s="25"/>
      <c r="G46" s="25"/>
      <c r="H46" s="25"/>
      <c r="I46" s="25"/>
      <c r="J46" s="26">
        <f t="shared" si="1"/>
        <v>0</v>
      </c>
    </row>
    <row r="47" spans="1:10">
      <c r="A47" s="23">
        <v>44</v>
      </c>
      <c r="B47" s="27"/>
      <c r="C47" s="27"/>
      <c r="D47" s="27"/>
      <c r="E47" s="25"/>
      <c r="F47" s="25"/>
      <c r="G47" s="25"/>
      <c r="H47" s="25"/>
      <c r="I47" s="25"/>
      <c r="J47" s="26">
        <f t="shared" si="1"/>
        <v>0</v>
      </c>
    </row>
    <row r="48" spans="1:10">
      <c r="A48" s="23">
        <v>45</v>
      </c>
      <c r="B48" s="24"/>
      <c r="C48" s="24"/>
      <c r="D48" s="24"/>
      <c r="E48" s="25"/>
      <c r="F48" s="25"/>
      <c r="G48" s="25"/>
      <c r="H48" s="25"/>
      <c r="I48" s="25"/>
      <c r="J48" s="26">
        <f t="shared" si="1"/>
        <v>0</v>
      </c>
    </row>
    <row r="49" spans="1:10">
      <c r="A49" s="23">
        <v>46</v>
      </c>
      <c r="B49" s="24"/>
      <c r="C49" s="24"/>
      <c r="D49" s="24"/>
      <c r="E49" s="25"/>
      <c r="F49" s="25"/>
      <c r="G49" s="25"/>
      <c r="H49" s="25"/>
      <c r="I49" s="25"/>
      <c r="J49" s="26">
        <f t="shared" si="1"/>
        <v>0</v>
      </c>
    </row>
    <row r="50" spans="1:10">
      <c r="A50" s="23">
        <v>47</v>
      </c>
      <c r="B50" s="27"/>
      <c r="C50" s="27"/>
      <c r="D50" s="27"/>
      <c r="E50" s="25"/>
      <c r="F50" s="25"/>
      <c r="G50" s="25"/>
      <c r="H50" s="25"/>
      <c r="I50" s="25"/>
      <c r="J50" s="26">
        <f t="shared" si="1"/>
        <v>0</v>
      </c>
    </row>
    <row r="51" spans="1:10">
      <c r="A51" s="23">
        <v>48</v>
      </c>
      <c r="B51" s="27"/>
      <c r="C51" s="27"/>
      <c r="D51" s="27"/>
      <c r="E51" s="25"/>
      <c r="F51" s="25"/>
      <c r="G51" s="25"/>
      <c r="H51" s="25"/>
      <c r="I51" s="25"/>
      <c r="J51" s="26">
        <f t="shared" si="1"/>
        <v>0</v>
      </c>
    </row>
    <row r="52" spans="1:10">
      <c r="A52" s="23">
        <v>49</v>
      </c>
      <c r="B52" s="27"/>
      <c r="C52" s="27"/>
      <c r="D52" s="27"/>
      <c r="E52" s="25"/>
      <c r="F52" s="25"/>
      <c r="G52" s="25"/>
      <c r="H52" s="25"/>
      <c r="I52" s="25"/>
      <c r="J52" s="26">
        <f t="shared" si="1"/>
        <v>0</v>
      </c>
    </row>
    <row r="53" spans="1:10">
      <c r="A53" s="23">
        <v>50</v>
      </c>
      <c r="B53" s="27"/>
      <c r="C53" s="27"/>
      <c r="D53" s="27"/>
      <c r="E53" s="25"/>
      <c r="F53" s="25"/>
      <c r="G53" s="25"/>
      <c r="H53" s="25"/>
      <c r="I53" s="25"/>
      <c r="J53" s="26">
        <f t="shared" si="1"/>
        <v>0</v>
      </c>
    </row>
    <row r="54" spans="1:10">
      <c r="A54" s="23">
        <v>51</v>
      </c>
      <c r="B54" s="27"/>
      <c r="C54" s="27"/>
      <c r="D54" s="27"/>
      <c r="E54" s="25"/>
      <c r="F54" s="25"/>
      <c r="G54" s="25"/>
      <c r="H54" s="25"/>
      <c r="I54" s="25"/>
      <c r="J54" s="26">
        <f t="shared" si="1"/>
        <v>0</v>
      </c>
    </row>
    <row r="55" spans="1:10">
      <c r="A55" s="23">
        <v>52</v>
      </c>
      <c r="B55" s="24"/>
      <c r="C55" s="24"/>
      <c r="D55" s="24"/>
      <c r="E55" s="25"/>
      <c r="F55" s="25"/>
      <c r="G55" s="25"/>
      <c r="H55" s="25"/>
      <c r="I55" s="25"/>
      <c r="J55" s="26">
        <f t="shared" si="1"/>
        <v>0</v>
      </c>
    </row>
    <row r="56" spans="1:10">
      <c r="A56" s="23">
        <v>53</v>
      </c>
      <c r="B56" s="27"/>
      <c r="C56" s="27"/>
      <c r="D56" s="27"/>
      <c r="E56" s="25"/>
      <c r="F56" s="25"/>
      <c r="G56" s="25"/>
      <c r="H56" s="25"/>
      <c r="I56" s="25"/>
      <c r="J56" s="26">
        <f t="shared" si="1"/>
        <v>0</v>
      </c>
    </row>
    <row r="57" spans="1:10">
      <c r="A57" s="23">
        <v>54</v>
      </c>
      <c r="B57" s="24"/>
      <c r="C57" s="24"/>
      <c r="D57" s="24"/>
      <c r="E57" s="25"/>
      <c r="F57" s="25"/>
      <c r="G57" s="25"/>
      <c r="H57" s="25"/>
      <c r="I57" s="25"/>
      <c r="J57" s="26">
        <f t="shared" si="1"/>
        <v>0</v>
      </c>
    </row>
    <row r="58" spans="1:10">
      <c r="A58" s="23">
        <v>55</v>
      </c>
      <c r="B58" s="24"/>
      <c r="C58" s="24"/>
      <c r="D58" s="24"/>
      <c r="E58" s="25"/>
      <c r="F58" s="25"/>
      <c r="G58" s="25"/>
      <c r="H58" s="25"/>
      <c r="I58" s="25"/>
      <c r="J58" s="26">
        <f t="shared" si="1"/>
        <v>0</v>
      </c>
    </row>
    <row r="59" spans="1:10">
      <c r="A59" s="23">
        <v>56</v>
      </c>
      <c r="B59" s="24"/>
      <c r="C59" s="24"/>
      <c r="D59" s="24"/>
      <c r="E59" s="25"/>
      <c r="F59" s="25"/>
      <c r="G59" s="25"/>
      <c r="H59" s="25"/>
      <c r="I59" s="25"/>
      <c r="J59" s="26">
        <f t="shared" si="1"/>
        <v>0</v>
      </c>
    </row>
    <row r="60" spans="1:10">
      <c r="A60" s="23">
        <v>57</v>
      </c>
      <c r="B60" s="24"/>
      <c r="C60" s="24"/>
      <c r="D60" s="24"/>
      <c r="E60" s="25"/>
      <c r="F60" s="25"/>
      <c r="G60" s="25"/>
      <c r="H60" s="25"/>
      <c r="I60" s="25"/>
      <c r="J60" s="26">
        <f t="shared" si="1"/>
        <v>0</v>
      </c>
    </row>
    <row r="61" spans="1:10">
      <c r="A61" s="23">
        <v>58</v>
      </c>
      <c r="B61" s="24"/>
      <c r="C61" s="24"/>
      <c r="D61" s="24"/>
      <c r="E61" s="25"/>
      <c r="F61" s="25"/>
      <c r="G61" s="25"/>
      <c r="H61" s="25"/>
      <c r="I61" s="25"/>
      <c r="J61" s="26">
        <f t="shared" si="1"/>
        <v>0</v>
      </c>
    </row>
    <row r="62" spans="1:10">
      <c r="A62" s="23">
        <v>59</v>
      </c>
      <c r="B62" s="24"/>
      <c r="C62" s="24"/>
      <c r="D62" s="24"/>
      <c r="E62" s="25"/>
      <c r="F62" s="25"/>
      <c r="G62" s="25"/>
      <c r="H62" s="25"/>
      <c r="I62" s="25"/>
      <c r="J62" s="26">
        <f t="shared" si="1"/>
        <v>0</v>
      </c>
    </row>
    <row r="63" spans="1:10">
      <c r="A63" s="23">
        <v>60</v>
      </c>
      <c r="B63" s="27"/>
      <c r="C63" s="27"/>
      <c r="D63" s="27"/>
      <c r="E63" s="25"/>
      <c r="F63" s="25"/>
      <c r="G63" s="25"/>
      <c r="H63" s="25"/>
      <c r="I63" s="25"/>
      <c r="J63" s="26">
        <f t="shared" si="1"/>
        <v>0</v>
      </c>
    </row>
    <row r="64" spans="1:10">
      <c r="A64" s="23">
        <v>61</v>
      </c>
      <c r="B64" s="24"/>
      <c r="C64" s="24"/>
      <c r="D64" s="24"/>
      <c r="E64" s="25"/>
      <c r="F64" s="25"/>
      <c r="G64" s="25"/>
      <c r="H64" s="25"/>
      <c r="I64" s="25"/>
      <c r="J64" s="26">
        <f t="shared" si="1"/>
        <v>0</v>
      </c>
    </row>
    <row r="65" spans="1:10">
      <c r="A65" s="23">
        <v>62</v>
      </c>
      <c r="B65" s="27"/>
      <c r="C65" s="27"/>
      <c r="D65" s="27"/>
      <c r="E65" s="25"/>
      <c r="F65" s="25"/>
      <c r="G65" s="25"/>
      <c r="H65" s="25"/>
      <c r="I65" s="25"/>
      <c r="J65" s="26">
        <f t="shared" si="1"/>
        <v>0</v>
      </c>
    </row>
    <row r="66" spans="1:10">
      <c r="A66" s="59">
        <v>63</v>
      </c>
      <c r="B66" s="51"/>
      <c r="C66" s="51"/>
      <c r="D66" s="51"/>
      <c r="E66" s="52"/>
      <c r="F66" s="52"/>
      <c r="G66" s="52"/>
      <c r="H66" s="52"/>
      <c r="I66" s="52"/>
      <c r="J66" s="53">
        <f t="shared" si="1"/>
        <v>0</v>
      </c>
    </row>
    <row r="67" spans="1:10">
      <c r="A67" s="59">
        <v>64</v>
      </c>
      <c r="B67" s="58"/>
      <c r="C67" s="58"/>
      <c r="D67" s="58"/>
      <c r="E67" s="52"/>
      <c r="F67" s="52"/>
      <c r="G67" s="52"/>
      <c r="H67" s="52"/>
      <c r="I67" s="52"/>
      <c r="J67" s="53">
        <f t="shared" si="1"/>
        <v>0</v>
      </c>
    </row>
    <row r="68" spans="1:10">
      <c r="A68" s="59">
        <v>65</v>
      </c>
      <c r="B68" s="58"/>
      <c r="C68" s="58"/>
      <c r="D68" s="58"/>
      <c r="E68" s="52"/>
      <c r="F68" s="52"/>
      <c r="G68" s="52"/>
      <c r="H68" s="52"/>
      <c r="I68" s="52"/>
      <c r="J68" s="53">
        <f t="shared" si="1"/>
        <v>0</v>
      </c>
    </row>
  </sheetData>
  <sheetProtection algorithmName="SHA-512" hashValue="9JEyvnkfn89J4Izk5DMWdkNo8CyW/m/a575uhd+uZ+eSHxdCfEXEqi4/4wFA0oAqGk0TMt2qnTkRR/o3kyrgOg==" saltValue="rhAvPxqnpZ/If/Jv66oLFQ==" spinCount="100000" sheet="1" objects="1" scenarios="1" insertColumns="0" insertRows="0" selectLockedCells="1" sort="0"/>
  <sortState ref="B4:I40">
    <sortCondition ref="B4:B40"/>
  </sortState>
  <mergeCells count="2">
    <mergeCell ref="A1:J1"/>
    <mergeCell ref="A2:A3"/>
  </mergeCells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EC - European Championship</vt:lpstr>
      <vt:lpstr>EC - Points per FMN</vt:lpstr>
      <vt:lpstr>JUNIOR CUP</vt:lpstr>
      <vt:lpstr>JUNIOR Points pr FMN</vt:lpstr>
      <vt:lpstr>Over 40 CUP</vt:lpstr>
      <vt:lpstr>Over 40 Points pr FMN</vt:lpstr>
      <vt:lpstr>EC International I</vt:lpstr>
      <vt:lpstr>EC Inter I Points pr FMN</vt:lpstr>
      <vt:lpstr>EC International II</vt:lpstr>
      <vt:lpstr>EC Inter II Points pr FMN</vt:lpstr>
      <vt:lpstr>Women's Championship</vt:lpstr>
      <vt:lpstr>Women Points pr FMN</vt:lpstr>
      <vt:lpstr>Women International</vt:lpstr>
      <vt:lpstr>Women Inter Points pr FMN</vt:lpstr>
      <vt:lpstr>Youth Championship</vt:lpstr>
      <vt:lpstr>Youth Points pr FMN</vt:lpstr>
      <vt:lpstr>Youth International</vt:lpstr>
      <vt:lpstr>Youth Inter Points pr FMN</vt:lpstr>
      <vt:lpstr>FMNs - Participants pr FMN</vt:lpstr>
      <vt:lpstr>FMN ranking - factor 3,2,1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cp:lastPrinted>2014-01-28T21:16:30Z</cp:lastPrinted>
  <dcterms:created xsi:type="dcterms:W3CDTF">2014-01-28T21:50:31Z</dcterms:created>
  <dcterms:modified xsi:type="dcterms:W3CDTF">2015-08-24T12:19:38Z</dcterms:modified>
</cp:coreProperties>
</file>